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codeName="Questa_cartella_di_lavoro"/>
  <mc:AlternateContent xmlns:mc="http://schemas.openxmlformats.org/markup-compatibility/2006">
    <mc:Choice Requires="x15">
      <x15ac:absPath xmlns:x15ac="http://schemas.microsoft.com/office/spreadsheetml/2010/11/ac" url="G:\Il mio Drive\_E - BASCA\1 - Marketing\14 - Basca Value Report\"/>
    </mc:Choice>
  </mc:AlternateContent>
  <xr:revisionPtr revIDLastSave="0" documentId="13_ncr:1_{84E4F4EB-1DBE-40D3-8CBE-569BDC662714}" xr6:coauthVersionLast="34" xr6:coauthVersionMax="34" xr10:uidLastSave="{00000000-0000-0000-0000-000000000000}"/>
  <workbookProtection workbookAlgorithmName="SHA-512" workbookHashValue="yPdSA8x/Ezecm6ms1I6BOJM/PfN3E8KjU0QriSQGqg0CKPVJ9uED80d+jGw7jsqBdo5uXHUtUB+N1jv8MS3doQ==" workbookSaltValue="4ckdTFEq/lfVSj4BZKpc8Q==" workbookSpinCount="100000" lockStructure="1"/>
  <bookViews>
    <workbookView xWindow="0" yWindow="0" windowWidth="23040" windowHeight="9075" xr2:uid="{00000000-000D-0000-FFFF-FFFF00000000}"/>
  </bookViews>
  <sheets>
    <sheet name="Report" sheetId="1" r:id="rId1"/>
    <sheet name="Dati" sheetId="2" state="hidden" r:id="rId2"/>
  </sheets>
  <definedNames>
    <definedName name="_xlcn.WorksheetConnection_Foglio2P4Q24" hidden="1">Dati!$R$4:$S$24</definedName>
    <definedName name="_xlnm.Print_Area" localSheetId="0">Report!$A$1:$I$203</definedName>
  </definedNames>
  <calcPr calcId="17902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tervallo" name="Intervallo" connection="WorksheetConnection_Foglio2!$P$4:$Q$24"/>
        </x15:modelTables>
      </x15:dataModel>
    </ext>
    <ext xmlns:mx="http://schemas.microsoft.com/office/mac/excel/2008/main" uri="{7523E5D3-25F3-A5E0-1632-64F254C22452}">
      <mx:ArchID Flags="2"/>
    </ext>
  </extLst>
</workbook>
</file>

<file path=xl/calcChain.xml><?xml version="1.0" encoding="utf-8"?>
<calcChain xmlns="http://schemas.openxmlformats.org/spreadsheetml/2006/main">
  <c r="G50" i="1" l="1"/>
  <c r="G53" i="1" l="1"/>
  <c r="G115" i="1" s="1"/>
  <c r="G54" i="1"/>
  <c r="F50" i="1"/>
  <c r="G39" i="1"/>
  <c r="G51" i="1"/>
  <c r="G110" i="1" s="1"/>
  <c r="G52" i="1"/>
  <c r="C115" i="1" s="1"/>
  <c r="E81" i="1"/>
  <c r="G85" i="1" s="1"/>
  <c r="N14" i="2"/>
  <c r="O14" i="2"/>
  <c r="X7" i="2"/>
  <c r="M15" i="2"/>
  <c r="M16" i="2"/>
  <c r="M14" i="2"/>
  <c r="F38" i="1"/>
  <c r="F37" i="1"/>
  <c r="F135" i="1"/>
  <c r="F134" i="1"/>
  <c r="F133" i="1"/>
  <c r="F132" i="1"/>
  <c r="F131" i="1"/>
  <c r="F130" i="1"/>
  <c r="F91" i="1"/>
  <c r="F90" i="1"/>
  <c r="F89" i="1"/>
  <c r="F88" i="1"/>
  <c r="F87" i="1"/>
  <c r="F86" i="1"/>
  <c r="F85" i="1"/>
  <c r="F84" i="1"/>
  <c r="F55" i="1"/>
  <c r="F54" i="1"/>
  <c r="F53" i="1"/>
  <c r="F52" i="1"/>
  <c r="F51" i="1"/>
  <c r="F34" i="1"/>
  <c r="F33" i="1"/>
  <c r="F32" i="1"/>
  <c r="F29" i="1"/>
  <c r="D28" i="1"/>
  <c r="N16" i="2"/>
  <c r="N15" i="2"/>
  <c r="F150" i="1"/>
  <c r="O16" i="2"/>
  <c r="O15" i="2"/>
  <c r="F151" i="1" l="1"/>
  <c r="F152" i="1" s="1"/>
  <c r="H152" i="1" s="1"/>
  <c r="S4" i="2"/>
  <c r="G130" i="1"/>
  <c r="G90" i="1"/>
  <c r="G116" i="1" s="1"/>
  <c r="G117" i="1" s="1"/>
  <c r="H117" i="1" s="1"/>
  <c r="G55" i="1"/>
  <c r="V4" i="2"/>
  <c r="G89" i="1"/>
  <c r="C116" i="1" s="1"/>
  <c r="C117" i="1" s="1"/>
  <c r="D117" i="1" s="1"/>
  <c r="C110" i="1"/>
  <c r="G88" i="1"/>
  <c r="G111" i="1" s="1"/>
  <c r="G112" i="1" s="1"/>
  <c r="H112" i="1" s="1"/>
  <c r="G87" i="1"/>
  <c r="C111" i="1" s="1"/>
  <c r="G86" i="1"/>
  <c r="G84" i="1"/>
  <c r="C112" i="1" l="1"/>
  <c r="D112" i="1" s="1"/>
  <c r="G131" i="1"/>
  <c r="G91" i="1"/>
  <c r="G132" i="1" s="1"/>
  <c r="S5" i="2" l="1"/>
  <c r="S6" i="2" s="1"/>
  <c r="S7" i="2" s="1"/>
  <c r="S8" i="2" s="1"/>
  <c r="S9" i="2" s="1"/>
  <c r="S10" i="2" s="1"/>
  <c r="S11" i="2" s="1"/>
  <c r="S12" i="2" s="1"/>
  <c r="S13" i="2" s="1"/>
  <c r="S14" i="2" s="1"/>
  <c r="S15" i="2" s="1"/>
  <c r="S16" i="2" s="1"/>
  <c r="S17" i="2" s="1"/>
  <c r="S18" i="2" s="1"/>
  <c r="S19" i="2" s="1"/>
  <c r="S20" i="2" s="1"/>
  <c r="S21" i="2" s="1"/>
  <c r="S22" i="2" s="1"/>
  <c r="S23" i="2" s="1"/>
  <c r="S24" i="2" s="1"/>
  <c r="T20" i="2"/>
  <c r="T19" i="2"/>
  <c r="G133" i="1"/>
  <c r="T5" i="2"/>
  <c r="T7" i="2"/>
  <c r="T12" i="2"/>
  <c r="T6" i="2"/>
  <c r="T23" i="2"/>
  <c r="T11" i="2"/>
  <c r="T16" i="2"/>
  <c r="T13" i="2"/>
  <c r="T14" i="2"/>
  <c r="T10" i="2"/>
  <c r="T9" i="2"/>
  <c r="T15" i="2"/>
  <c r="T8" i="2"/>
  <c r="T24" i="2"/>
  <c r="T17" i="2"/>
  <c r="T21" i="2"/>
  <c r="T18" i="2"/>
  <c r="T22" i="2"/>
  <c r="V5" i="2"/>
  <c r="V6" i="2" l="1"/>
  <c r="V7" i="2" s="1"/>
  <c r="V8" i="2" s="1"/>
  <c r="V9" i="2" s="1"/>
  <c r="V10" i="2" s="1"/>
  <c r="V11" i="2" s="1"/>
  <c r="V12" i="2" s="1"/>
  <c r="V13" i="2" s="1"/>
  <c r="V14" i="2" s="1"/>
  <c r="V15" i="2" s="1"/>
  <c r="V16" i="2" s="1"/>
  <c r="V17" i="2" s="1"/>
  <c r="V18" i="2" s="1"/>
  <c r="V19" i="2" s="1"/>
  <c r="V20" i="2" s="1"/>
  <c r="V21" i="2" s="1"/>
  <c r="V22" i="2" s="1"/>
  <c r="V23" i="2" s="1"/>
  <c r="V24" i="2" s="1"/>
  <c r="V25" i="2" s="1"/>
  <c r="V26" i="2" s="1"/>
  <c r="V27" i="2" s="1"/>
  <c r="V28" i="2" s="1"/>
  <c r="V29" i="2" s="1"/>
  <c r="V30" i="2" s="1"/>
  <c r="V31" i="2" s="1"/>
  <c r="V32" i="2" s="1"/>
  <c r="V33" i="2" s="1"/>
  <c r="V34" i="2" s="1"/>
  <c r="V35" i="2" s="1"/>
  <c r="V36" i="2" s="1"/>
  <c r="V37" i="2" s="1"/>
  <c r="V38" i="2" s="1"/>
  <c r="V39" i="2" s="1"/>
  <c r="V40" i="2" s="1"/>
  <c r="V41" i="2" s="1"/>
  <c r="V42" i="2" s="1"/>
  <c r="V43" i="2" s="1"/>
  <c r="V44" i="2" s="1"/>
  <c r="V45" i="2" s="1"/>
  <c r="V46" i="2" s="1"/>
  <c r="V47" i="2" s="1"/>
  <c r="V48" i="2" s="1"/>
  <c r="V49" i="2" s="1"/>
  <c r="V50" i="2" s="1"/>
  <c r="V51" i="2" s="1"/>
  <c r="V52" i="2" s="1"/>
  <c r="V53" i="2" s="1"/>
  <c r="V54" i="2" s="1"/>
  <c r="V55" i="2" s="1"/>
  <c r="V56" i="2" s="1"/>
  <c r="V57" i="2" s="1"/>
  <c r="V58" i="2" s="1"/>
  <c r="V59" i="2" s="1"/>
  <c r="V60" i="2" s="1"/>
  <c r="V61" i="2" s="1"/>
  <c r="V62" i="2" s="1"/>
  <c r="V63" i="2" s="1"/>
  <c r="V64" i="2" s="1"/>
  <c r="V65" i="2" s="1"/>
  <c r="V66" i="2" s="1"/>
  <c r="V67" i="2" s="1"/>
  <c r="V68" i="2" s="1"/>
  <c r="V69" i="2" s="1"/>
  <c r="V70" i="2" s="1"/>
  <c r="V71" i="2" s="1"/>
  <c r="V72" i="2" s="1"/>
  <c r="V73" i="2" s="1"/>
  <c r="V74" i="2" s="1"/>
  <c r="V75" i="2" s="1"/>
  <c r="V76" i="2" s="1"/>
  <c r="V77" i="2" s="1"/>
  <c r="V78" i="2" s="1"/>
  <c r="V79" i="2" s="1"/>
  <c r="V80" i="2" s="1"/>
  <c r="V81" i="2" s="1"/>
  <c r="V82" i="2" s="1"/>
  <c r="V83" i="2" s="1"/>
  <c r="V84" i="2" s="1"/>
  <c r="V85" i="2" s="1"/>
  <c r="V86" i="2" s="1"/>
  <c r="V87" i="2" s="1"/>
  <c r="V88" i="2" s="1"/>
  <c r="V89" i="2" s="1"/>
  <c r="V90" i="2" s="1"/>
  <c r="V91" i="2" s="1"/>
  <c r="V92" i="2" s="1"/>
  <c r="V93" i="2" s="1"/>
  <c r="V94" i="2" s="1"/>
  <c r="V95" i="2" s="1"/>
  <c r="V96" i="2" s="1"/>
  <c r="V97" i="2" s="1"/>
  <c r="V98" i="2" s="1"/>
  <c r="V99" i="2" s="1"/>
  <c r="V100" i="2" s="1"/>
  <c r="V101" i="2" s="1"/>
  <c r="V102" i="2" s="1"/>
  <c r="V103" i="2" s="1"/>
  <c r="V104" i="2" s="1"/>
  <c r="V105" i="2" s="1"/>
  <c r="V106" i="2" s="1"/>
  <c r="V107" i="2" s="1"/>
  <c r="V108" i="2" s="1"/>
  <c r="V109" i="2" s="1"/>
  <c r="V110" i="2" s="1"/>
  <c r="V111" i="2" s="1"/>
  <c r="V112" i="2" s="1"/>
  <c r="V113" i="2" s="1"/>
  <c r="V114" i="2" s="1"/>
  <c r="V115" i="2" s="1"/>
  <c r="V116" i="2" s="1"/>
  <c r="V117" i="2" s="1"/>
  <c r="V118" i="2" s="1"/>
  <c r="V119" i="2" s="1"/>
  <c r="V120" i="2" s="1"/>
  <c r="V121" i="2" s="1"/>
  <c r="V122" i="2" s="1"/>
  <c r="V123" i="2" s="1"/>
  <c r="V124" i="2" l="1"/>
  <c r="X4" i="2" s="1" a="1"/>
  <c r="X4" i="2" s="1"/>
  <c r="X5" i="2" s="1"/>
  <c r="G134" i="1" s="1"/>
  <c r="X8" i="2"/>
  <c r="G135" i="1" s="1"/>
  <c r="F136"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6" minRefreshableVersion="5" background="1">
    <dbPr connection="Data Model Connection" command="Model" commandType="1"/>
    <olapPr sendLocale="1" rowDrillCount="1000" serverFill="0" serverNumberFormat="0" serverFont="0" serverFontColor="0"/>
    <extLst>
      <ext xmlns:x15="http://schemas.microsoft.com/office/spreadsheetml/2010/11/main" uri="{DE250136-89BD-433C-8126-D09CA5730AF9}">
        <x15:connection id="" model="1"/>
      </ext>
    </extLst>
  </connection>
  <connection id="2" xr16:uid="{00000000-0015-0000-FFFF-FFFF01000000}" name="WorksheetConnection_Foglio2!$P$4:$Q$24" type="102" refreshedVersion="6" minRefreshableVersion="5">
    <extLst>
      <ext xmlns:x15="http://schemas.microsoft.com/office/spreadsheetml/2010/11/main" uri="{DE250136-89BD-433C-8126-D09CA5730AF9}">
        <x15:connection id="Intervallo">
          <x15:rangePr sourceName="_xlcn.WorksheetConnection_Foglio2P4Q24"/>
        </x15:connection>
      </ext>
    </extLst>
  </connection>
</connections>
</file>

<file path=xl/sharedStrings.xml><?xml version="1.0" encoding="utf-8"?>
<sst xmlns="http://schemas.openxmlformats.org/spreadsheetml/2006/main" count="180" uniqueCount="147">
  <si>
    <t>Basca Value Report</t>
  </si>
  <si>
    <t>How many people are employed to perform container or tank cleaning operations?</t>
  </si>
  <si>
    <t>How many containers are you cleaning daily?</t>
  </si>
  <si>
    <t>1) Input data</t>
  </si>
  <si>
    <t>2) Assumpitions</t>
  </si>
  <si>
    <t>The cleaning media you mainly use is?</t>
  </si>
  <si>
    <t>Solvent</t>
  </si>
  <si>
    <t>Water</t>
  </si>
  <si>
    <t>Solvent 25% - Water 75%</t>
  </si>
  <si>
    <t>Solvent 50% - Water 50%</t>
  </si>
  <si>
    <t>Solvent 75% - Water 25%</t>
  </si>
  <si>
    <t>Pick a value by clicking on the cell and selecting the dropdown list with the arrow.</t>
  </si>
  <si>
    <r>
      <t xml:space="preserve">Thank you for downloading our Basca Value Report! </t>
    </r>
    <r>
      <rPr>
        <sz val="11"/>
        <color theme="2"/>
        <rFont val="Corbel"/>
        <family val="2"/>
        <scheme val="minor"/>
      </rPr>
      <t>We have developed this tool for you to be conscious of how much you are spending on your actual cleaning process and to discover the value of your future Basca Washing Machine and Effluent Treatment Systems.</t>
    </r>
  </si>
  <si>
    <t>N° of Working Days per year</t>
  </si>
  <si>
    <t>Average Gross salary of a worker employed on Cleaning Operations</t>
  </si>
  <si>
    <t>Daily</t>
  </si>
  <si>
    <t>Monthly</t>
  </si>
  <si>
    <t>Yearly</t>
  </si>
  <si>
    <t>How many containers and/or tanks are you cleaning daily?</t>
  </si>
  <si>
    <t>3) Cost of Cleaning Operations</t>
  </si>
  <si>
    <t>Annual Cost of Workforce</t>
  </si>
  <si>
    <t>Annual Cost of Washing Media Disposal</t>
  </si>
  <si>
    <t>Cost of Lt. of Clean Solvent</t>
  </si>
  <si>
    <t>Waste Solvent disposal cost x lt</t>
  </si>
  <si>
    <t>Waste water disposal cost x M3</t>
  </si>
  <si>
    <t>Annual Cost of Washing Media Purchasing</t>
  </si>
  <si>
    <t>Cost of M3 of Clean Water</t>
  </si>
  <si>
    <t>Cost of Safety</t>
  </si>
  <si>
    <t>Exact</t>
  </si>
  <si>
    <t>High</t>
  </si>
  <si>
    <t>Mid</t>
  </si>
  <si>
    <t>Low</t>
  </si>
  <si>
    <t xml:space="preserve"> Exact Value</t>
  </si>
  <si>
    <t xml:space="preserve">https://www.basca.tech/blog/list-of-safety-cost-related-to-cleaning-activities </t>
  </si>
  <si>
    <t>Annual Cost linked to cleaning safety actions</t>
  </si>
  <si>
    <t>KW power of the Basca Machine proposed</t>
  </si>
  <si>
    <t>GET A QUOTE NOW!</t>
  </si>
  <si>
    <t>Modello di Basca</t>
  </si>
  <si>
    <t>Potenza (KW)</t>
  </si>
  <si>
    <t>Consumo (Lt)</t>
  </si>
  <si>
    <t>Costo</t>
  </si>
  <si>
    <t>Cost of KWh</t>
  </si>
  <si>
    <t>AVG Time</t>
  </si>
  <si>
    <t>Consumo X Cont</t>
  </si>
  <si>
    <t>Basca WM S4030W15040 + RS</t>
  </si>
  <si>
    <t>Basca WM S4040 + RS</t>
  </si>
  <si>
    <t>The right Basca for you is -&gt;</t>
  </si>
  <si>
    <t>Annual Cost of Basca WM Amortization</t>
  </si>
  <si>
    <t>4) Cost of Ownsership Basca Washing Machine</t>
  </si>
  <si>
    <t>Total cost for actual cleaning operations</t>
  </si>
  <si>
    <t>Average Annual Cost of Basca WM Maintance</t>
  </si>
  <si>
    <t>Annual Cost of Power Consumption</t>
  </si>
  <si>
    <t>Annual Cost linked of cleaning safety actions</t>
  </si>
  <si>
    <t>Cost of Workforce</t>
  </si>
  <si>
    <t>Cost of Waste Disposal</t>
  </si>
  <si>
    <t xml:space="preserve">Cost of Safety </t>
  </si>
  <si>
    <t>Cost of Media Purchasing</t>
  </si>
  <si>
    <t>Number of years in which to amortize the Basca Washing Machine</t>
  </si>
  <si>
    <t>Manual</t>
  </si>
  <si>
    <t>Basca</t>
  </si>
  <si>
    <t>Difference</t>
  </si>
  <si>
    <t>Actual cost of cleaning operations</t>
  </si>
  <si>
    <t>Cost of cleaning operatios with Basca WM</t>
  </si>
  <si>
    <t>Annual savings for cleaning operations</t>
  </si>
  <si>
    <t>Cumulative</t>
  </si>
  <si>
    <t>Annual</t>
  </si>
  <si>
    <t>Total Annual Cost of Ownership</t>
  </si>
  <si>
    <t>The values indicated below come from our experience developing Washing Machines . 
Feel free to modify this values with your company's data</t>
  </si>
  <si>
    <t>Lt. of washing media to disposal reduced</t>
  </si>
  <si>
    <t>If you would like to receive a quotation for a Basca Washing Machine click at the link below and complete the Cleaning Sustainability test.</t>
  </si>
  <si>
    <t>Here you will find the running costs for a Basca Washing Machine configured for your needs.</t>
  </si>
  <si>
    <t>5) Comparison Actual  cleaning process vs. Basca WM</t>
  </si>
  <si>
    <t>months</t>
  </si>
  <si>
    <t>Number of months for Payback</t>
  </si>
  <si>
    <t>payback</t>
  </si>
  <si>
    <t>Cumulative after amortization</t>
  </si>
  <si>
    <t>Would you like to add an Effluent Treatment System</t>
  </si>
  <si>
    <t>ETF</t>
  </si>
  <si>
    <t>Yes</t>
  </si>
  <si>
    <t>No</t>
  </si>
  <si>
    <t>Total estimated investment</t>
  </si>
  <si>
    <t>Basca WM S4040 + RS + ETS 90 ATEXII3</t>
  </si>
  <si>
    <t>Basca WM W35060 + RS</t>
  </si>
  <si>
    <t>Basca WM W35060 + RS + ETS WE</t>
  </si>
  <si>
    <t>The values indicated rappresent your actual costs of running cleaning operations.</t>
  </si>
  <si>
    <t>Here you will find a comparison between your actual cleaning cost with the one using Basca Equipment and information on the payback time and cumulative savings.</t>
  </si>
  <si>
    <t>If you would like to receive more information about the facts and figures of this document, feel free to contact us via email info@basca.tech we will be glad to help you!</t>
  </si>
  <si>
    <t xml:space="preserve">Annual lt. of washing media to disposal </t>
  </si>
  <si>
    <r>
      <t xml:space="preserve">Do you perform cleaning operations </t>
    </r>
    <r>
      <rPr>
        <b/>
        <u/>
        <sz val="11"/>
        <color theme="1"/>
        <rFont val="Corbel"/>
        <family val="2"/>
        <scheme val="minor"/>
      </rPr>
      <t>internally</t>
    </r>
    <r>
      <rPr>
        <b/>
        <sz val="11"/>
        <color theme="1"/>
        <rFont val="Corbel"/>
        <family val="2"/>
        <scheme val="minor"/>
      </rPr>
      <t xml:space="preserve"> or do your pay an </t>
    </r>
    <r>
      <rPr>
        <b/>
        <u/>
        <sz val="11"/>
        <color theme="1"/>
        <rFont val="Corbel"/>
        <family val="2"/>
        <scheme val="minor"/>
      </rPr>
      <t>external</t>
    </r>
    <r>
      <rPr>
        <b/>
        <sz val="11"/>
        <color theme="1"/>
        <rFont val="Corbel"/>
        <family val="2"/>
        <scheme val="minor"/>
      </rPr>
      <t xml:space="preserve"> company to clean your containers?</t>
    </r>
  </si>
  <si>
    <t>Internally</t>
  </si>
  <si>
    <t>Externally</t>
  </si>
  <si>
    <t>Do you perform cleaning operations internally or do your pay an external company to clean your containers?</t>
  </si>
  <si>
    <r>
      <rPr>
        <b/>
        <sz val="11"/>
        <color theme="1"/>
        <rFont val="Corbel"/>
        <family val="2"/>
        <scheme val="minor"/>
      </rPr>
      <t>Safety level requested</t>
    </r>
    <r>
      <rPr>
        <sz val="9"/>
        <color theme="1"/>
        <rFont val="Corbel"/>
        <family val="2"/>
        <scheme val="minor"/>
      </rPr>
      <t xml:space="preserve">
- Personal protective equipment (PPE)
- Safety and operational Tranning
- Accident at work, injuries, illness
- Loss or delay of production</t>
    </r>
  </si>
  <si>
    <t>The cost of the safety actions is directly attribute to the operators, and is considered as a percentage of the total cost for workforce multiply by a factor of how dengeours cleaning operations at your company are.
If you know the amount of your company expenses in safety actions indicate them at the exact value cell. If you want to learn more about the cost of safety related to cleaning operation click on the link below.</t>
  </si>
  <si>
    <t>Annual Cost linked to External Cleaning Services</t>
  </si>
  <si>
    <t>Cost for cleaning a Container or Tank externally</t>
  </si>
  <si>
    <t>Average time (Min.) to clean a Container or Tank, (Only direct operational activities)</t>
  </si>
  <si>
    <t>Average time (Min.) per Container or Tank for handling and organizational activities.</t>
  </si>
  <si>
    <t>Lt. of Water needed to clean a Container or Tank</t>
  </si>
  <si>
    <t>Lt. of Solvent  needed to clean a Container or Tank</t>
  </si>
  <si>
    <t>Company Name</t>
  </si>
  <si>
    <t>Referent Name</t>
  </si>
  <si>
    <t>Email</t>
  </si>
  <si>
    <t>Phone Number</t>
  </si>
  <si>
    <t>Job Position</t>
  </si>
  <si>
    <t>Currency</t>
  </si>
  <si>
    <t>EUR</t>
  </si>
  <si>
    <t>GBP</t>
  </si>
  <si>
    <t>CHF</t>
  </si>
  <si>
    <t>JPY</t>
  </si>
  <si>
    <t>AUD</t>
  </si>
  <si>
    <t>SEK</t>
  </si>
  <si>
    <t>USD</t>
  </si>
  <si>
    <t>CNY</t>
  </si>
  <si>
    <t>CAD</t>
  </si>
  <si>
    <t>Annual Lt. with Basca Washing Machine</t>
  </si>
  <si>
    <t>- Being compliant with new environmental safety regulation</t>
  </si>
  <si>
    <t>Basca Washing Machine also adds value to client operation through:</t>
  </si>
  <si>
    <t xml:space="preserve">- Making the cleaning process more efficient, repeatable and scalable     </t>
  </si>
  <si>
    <t>- Helping with the compliance to new safety regulation at the workplace</t>
  </si>
  <si>
    <t>- Reducing workforce performing low added value operations</t>
  </si>
  <si>
    <t>- Limiting the logistics, purchasing, and disposal of potentially hazardous substances</t>
  </si>
  <si>
    <t>- Improving the cleaning quality and avoiding cross-contamination</t>
  </si>
  <si>
    <t xml:space="preserve"> - Industry 4.0: Tracing your cleaning operations and register them to your ERP                        </t>
  </si>
  <si>
    <t>Regarding our competitors, we have concentrated our efforts to provide you with:</t>
  </si>
  <si>
    <t>- A modular machine that can upgrade with your cleaning and budget needs</t>
  </si>
  <si>
    <t>- Working on a design that can be compact and enclosure all cleaning process in one place</t>
  </si>
  <si>
    <t>- Teleassistance and online support with specific documents, videos and photos</t>
  </si>
  <si>
    <t xml:space="preserve">- Performing chemical and cleaning testing at our premises with your products </t>
  </si>
  <si>
    <t xml:space="preserve"> - Clear prices for spare parts and upgrade accessories</t>
  </si>
  <si>
    <t>6) About Basca and Basca Equipment</t>
  </si>
  <si>
    <t>- Easy to handle and to install (Plug and Play)...reducing installation and maintainance costs</t>
  </si>
  <si>
    <t>- Integrating our Washing Machine directly with ETF (Effluent Treatment Systems)</t>
  </si>
  <si>
    <t>Basca.tech</t>
  </si>
  <si>
    <r>
      <rPr>
        <b/>
        <sz val="8"/>
        <color theme="2"/>
        <rFont val="Corbel"/>
        <family val="2"/>
        <scheme val="minor"/>
      </rPr>
      <t>BASCA Srl</t>
    </r>
    <r>
      <rPr>
        <sz val="8"/>
        <color theme="2"/>
        <rFont val="Corbel"/>
        <family val="2"/>
        <scheme val="minor"/>
      </rPr>
      <t xml:space="preserve">
Via Beslan 30
41058 Vinola (Mo)
Modena - Italy
P.Iva IT03795210362
</t>
    </r>
    <r>
      <rPr>
        <sz val="8"/>
        <color theme="5"/>
        <rFont val="Corbel"/>
        <family val="2"/>
        <scheme val="minor"/>
      </rPr>
      <t>www.basca.tech
info@basca.tech</t>
    </r>
  </si>
  <si>
    <t>Bascatech</t>
  </si>
  <si>
    <t>Basca_Tech</t>
  </si>
  <si>
    <t>Basca Srl</t>
  </si>
  <si>
    <r>
      <t xml:space="preserve">Do you need further assistance? Do you find Basca Value Report useful? We will love to hear your impressions about this report and your ideas on how to improve it. Please share it with us via email </t>
    </r>
    <r>
      <rPr>
        <i/>
        <sz val="11"/>
        <color theme="5"/>
        <rFont val="Corbel"/>
        <family val="2"/>
        <scheme val="minor"/>
      </rPr>
      <t>info@basca.tech</t>
    </r>
  </si>
  <si>
    <t>Cumulative gain for amortization period</t>
  </si>
  <si>
    <t>ROI | ( Gain-Investment) / Investment</t>
  </si>
  <si>
    <t>Find some facts about us that make our products amazing!</t>
  </si>
  <si>
    <t xml:space="preserve">Not just delivering equipment but a long-term consultancy service and great machines              </t>
  </si>
  <si>
    <t>The cleaning media needed to clean?</t>
  </si>
  <si>
    <r>
      <t xml:space="preserve">Thank you for downloading our Basca Value Report! </t>
    </r>
    <r>
      <rPr>
        <sz val="14"/>
        <color theme="2"/>
        <rFont val="Corbel"/>
        <family val="2"/>
        <scheme val="minor"/>
      </rPr>
      <t>We have developed this tool for you to be conscious of how much you are spending on your actual cleaning process and to discover the value of your future Basca Washing Machine and Effluent Treatment Systems.</t>
    </r>
  </si>
  <si>
    <t>N° of Working hours per day</t>
  </si>
  <si>
    <t>BascaBOT + 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</si>
</sst>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 _€_-;\-* #,##0.00\ _€_-;_-* &quot;-&quot;??\ _€_-;_-@_-"/>
    <numFmt numFmtId="164" formatCode="#,##0\ _€"/>
    <numFmt numFmtId="165" formatCode="#,##0.00\ _€"/>
    <numFmt numFmtId="166" formatCode="0.0%"/>
  </numFmts>
  <fonts count="36" x14ac:knownFonts="1">
    <font>
      <sz val="11"/>
      <color theme="1"/>
      <name val="Corbel"/>
      <family val="2"/>
      <scheme val="minor"/>
    </font>
    <font>
      <sz val="28"/>
      <color theme="3"/>
      <name val="Corbel"/>
      <family val="2"/>
      <scheme val="minor"/>
    </font>
    <font>
      <sz val="11"/>
      <color theme="2"/>
      <name val="Corbel"/>
      <family val="2"/>
      <scheme val="minor"/>
    </font>
    <font>
      <b/>
      <sz val="11"/>
      <color theme="2"/>
      <name val="Corbel"/>
      <family val="2"/>
      <scheme val="minor"/>
    </font>
    <font>
      <b/>
      <sz val="16"/>
      <color theme="2"/>
      <name val="Corbel"/>
      <family val="2"/>
      <scheme val="minor"/>
    </font>
    <font>
      <i/>
      <sz val="11"/>
      <color theme="2"/>
      <name val="Corbel"/>
      <family val="2"/>
      <scheme val="minor"/>
    </font>
    <font>
      <sz val="20"/>
      <color theme="0"/>
      <name val="Corbel"/>
      <family val="2"/>
      <scheme val="minor"/>
    </font>
    <font>
      <b/>
      <sz val="11"/>
      <color theme="0"/>
      <name val="Corbel"/>
      <family val="2"/>
      <scheme val="minor"/>
    </font>
    <font>
      <b/>
      <sz val="11"/>
      <color theme="1"/>
      <name val="Corbel"/>
      <family val="2"/>
      <scheme val="minor"/>
    </font>
    <font>
      <sz val="11"/>
      <color theme="0"/>
      <name val="Corbel"/>
      <family val="2"/>
      <scheme val="minor"/>
    </font>
    <font>
      <u/>
      <sz val="11"/>
      <color theme="10"/>
      <name val="Corbel"/>
      <family val="2"/>
      <scheme val="minor"/>
    </font>
    <font>
      <sz val="16"/>
      <color theme="2"/>
      <name val="Corbel"/>
      <family val="2"/>
      <scheme val="minor"/>
    </font>
    <font>
      <sz val="18"/>
      <color theme="2"/>
      <name val="Corbel"/>
      <family val="2"/>
      <scheme val="minor"/>
    </font>
    <font>
      <sz val="10"/>
      <color theme="1"/>
      <name val="Corbel"/>
      <family val="2"/>
      <scheme val="minor"/>
    </font>
    <font>
      <u/>
      <sz val="20"/>
      <color theme="0"/>
      <name val="Corbel"/>
      <family val="2"/>
      <scheme val="minor"/>
    </font>
    <font>
      <b/>
      <u/>
      <sz val="11"/>
      <color theme="0"/>
      <name val="Corbel"/>
      <family val="2"/>
      <scheme val="minor"/>
    </font>
    <font>
      <b/>
      <u/>
      <sz val="14"/>
      <color theme="0"/>
      <name val="Corbel"/>
      <family val="2"/>
      <scheme val="minor"/>
    </font>
    <font>
      <sz val="11"/>
      <color theme="1"/>
      <name val="Corbel"/>
      <family val="2"/>
      <scheme val="minor"/>
    </font>
    <font>
      <b/>
      <u/>
      <sz val="11"/>
      <color theme="1"/>
      <name val="Corbel"/>
      <family val="2"/>
      <scheme val="minor"/>
    </font>
    <font>
      <sz val="9"/>
      <color theme="1"/>
      <name val="Corbel"/>
      <family val="2"/>
      <scheme val="minor"/>
    </font>
    <font>
      <sz val="8"/>
      <name val="Corbel"/>
      <family val="2"/>
      <scheme val="minor"/>
    </font>
    <font>
      <sz val="11"/>
      <color theme="1"/>
      <name val="Calibri"/>
      <family val="2"/>
    </font>
    <font>
      <b/>
      <sz val="14"/>
      <color theme="3"/>
      <name val="Corbel"/>
      <family val="2"/>
      <scheme val="minor"/>
    </font>
    <font>
      <b/>
      <sz val="14"/>
      <color theme="0"/>
      <name val="Corbel"/>
      <family val="2"/>
      <scheme val="minor"/>
    </font>
    <font>
      <sz val="14"/>
      <color theme="1"/>
      <name val="Corbel"/>
      <family val="2"/>
      <scheme val="minor"/>
    </font>
    <font>
      <b/>
      <sz val="11"/>
      <color theme="3"/>
      <name val="Corbel"/>
      <family val="2"/>
      <scheme val="minor"/>
    </font>
    <font>
      <b/>
      <sz val="12"/>
      <color theme="2"/>
      <name val="Corbel"/>
      <family val="2"/>
      <scheme val="minor"/>
    </font>
    <font>
      <b/>
      <i/>
      <sz val="11"/>
      <color theme="1"/>
      <name val="Corbel"/>
      <family val="2"/>
      <scheme val="minor"/>
    </font>
    <font>
      <sz val="8"/>
      <color theme="2"/>
      <name val="Corbel"/>
      <family val="2"/>
      <scheme val="minor"/>
    </font>
    <font>
      <b/>
      <sz val="8"/>
      <color theme="2"/>
      <name val="Corbel"/>
      <family val="2"/>
      <scheme val="minor"/>
    </font>
    <font>
      <sz val="8"/>
      <color theme="5"/>
      <name val="Corbel"/>
      <family val="2"/>
      <scheme val="minor"/>
    </font>
    <font>
      <i/>
      <sz val="11"/>
      <color theme="5"/>
      <name val="Corbel"/>
      <family val="2"/>
      <scheme val="minor"/>
    </font>
    <font>
      <b/>
      <sz val="11"/>
      <color theme="5"/>
      <name val="Corbel"/>
      <family val="2"/>
      <scheme val="minor"/>
    </font>
    <font>
      <b/>
      <sz val="14"/>
      <color theme="2"/>
      <name val="Corbel"/>
      <family val="2"/>
      <scheme val="minor"/>
    </font>
    <font>
      <sz val="14"/>
      <color theme="2"/>
      <name val="Corbel"/>
      <family val="2"/>
      <scheme val="minor"/>
    </font>
    <font>
      <u/>
      <sz val="11"/>
      <color theme="0"/>
      <name val="Corbel"/>
      <family val="2"/>
      <scheme val="minor"/>
    </font>
  </fonts>
  <fills count="8">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4"/>
        <bgColor indexed="64"/>
      </patternFill>
    </fill>
    <fill>
      <patternFill patternType="solid">
        <fgColor theme="0"/>
        <bgColor indexed="64"/>
      </patternFill>
    </fill>
    <fill>
      <patternFill patternType="solid">
        <fgColor theme="6"/>
        <bgColor indexed="64"/>
      </patternFill>
    </fill>
    <fill>
      <patternFill patternType="solid">
        <fgColor theme="7"/>
        <bgColor indexed="64"/>
      </patternFill>
    </fill>
  </fills>
  <borders count="141">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thin">
        <color theme="0"/>
      </right>
      <top style="medium">
        <color theme="3"/>
      </top>
      <bottom style="medium">
        <color theme="3"/>
      </bottom>
      <diagonal/>
    </border>
    <border>
      <left style="thin">
        <color theme="0"/>
      </left>
      <right style="medium">
        <color theme="3"/>
      </right>
      <top style="medium">
        <color theme="3"/>
      </top>
      <bottom style="medium">
        <color theme="3"/>
      </bottom>
      <diagonal/>
    </border>
    <border>
      <left style="thin">
        <color theme="0"/>
      </left>
      <right style="thin">
        <color theme="0"/>
      </right>
      <top/>
      <bottom/>
      <diagonal/>
    </border>
    <border>
      <left style="thin">
        <color theme="0"/>
      </left>
      <right/>
      <top/>
      <bottom style="thin">
        <color theme="0"/>
      </bottom>
      <diagonal/>
    </border>
    <border>
      <left/>
      <right style="medium">
        <color theme="3"/>
      </right>
      <top style="medium">
        <color theme="3"/>
      </top>
      <bottom style="medium">
        <color theme="3"/>
      </bottom>
      <diagonal/>
    </border>
    <border>
      <left style="thin">
        <color theme="5"/>
      </left>
      <right/>
      <top/>
      <bottom style="thin">
        <color theme="5"/>
      </bottom>
      <diagonal/>
    </border>
    <border>
      <left/>
      <right/>
      <top/>
      <bottom style="thin">
        <color theme="5"/>
      </bottom>
      <diagonal/>
    </border>
    <border>
      <left style="thin">
        <color theme="4"/>
      </left>
      <right style="thin">
        <color theme="5"/>
      </right>
      <top style="thin">
        <color theme="4"/>
      </top>
      <bottom style="thin">
        <color theme="4"/>
      </bottom>
      <diagonal/>
    </border>
    <border>
      <left style="thin">
        <color theme="5"/>
      </left>
      <right style="thin">
        <color theme="5"/>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top style="medium">
        <color theme="3"/>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0"/>
      </left>
      <right/>
      <top style="medium">
        <color theme="4"/>
      </top>
      <bottom style="medium">
        <color theme="3"/>
      </bottom>
      <diagonal/>
    </border>
    <border>
      <left/>
      <right style="medium">
        <color theme="4"/>
      </right>
      <top style="medium">
        <color theme="4"/>
      </top>
      <bottom style="medium">
        <color theme="3"/>
      </bottom>
      <diagonal/>
    </border>
    <border>
      <left style="medium">
        <color theme="4"/>
      </left>
      <right/>
      <top style="medium">
        <color theme="3"/>
      </top>
      <bottom style="medium">
        <color theme="4"/>
      </bottom>
      <diagonal/>
    </border>
    <border>
      <left/>
      <right/>
      <top style="medium">
        <color theme="3"/>
      </top>
      <bottom style="medium">
        <color theme="4"/>
      </bottom>
      <diagonal/>
    </border>
    <border>
      <left/>
      <right/>
      <top style="medium">
        <color theme="4"/>
      </top>
      <bottom style="medium">
        <color theme="3"/>
      </bottom>
      <diagonal/>
    </border>
    <border>
      <left/>
      <right style="thin">
        <color theme="0"/>
      </right>
      <top style="medium">
        <color theme="4"/>
      </top>
      <bottom style="medium">
        <color theme="3"/>
      </bottom>
      <diagonal/>
    </border>
    <border>
      <left/>
      <right style="medium">
        <color theme="4"/>
      </right>
      <top style="medium">
        <color theme="4"/>
      </top>
      <bottom style="medium">
        <color theme="4"/>
      </bottom>
      <diagonal/>
    </border>
    <border>
      <left style="thin">
        <color theme="5"/>
      </left>
      <right/>
      <top style="thin">
        <color theme="5"/>
      </top>
      <bottom style="thin">
        <color theme="5"/>
      </bottom>
      <diagonal/>
    </border>
    <border>
      <left style="thin">
        <color theme="5"/>
      </left>
      <right/>
      <top style="thin">
        <color theme="5"/>
      </top>
      <bottom style="medium">
        <color theme="4"/>
      </bottom>
      <diagonal/>
    </border>
    <border>
      <left style="thin">
        <color theme="0"/>
      </left>
      <right/>
      <top style="medium">
        <color theme="4"/>
      </top>
      <bottom/>
      <diagonal/>
    </border>
    <border>
      <left/>
      <right style="medium">
        <color theme="4"/>
      </right>
      <top style="medium">
        <color theme="4"/>
      </top>
      <bottom style="thin">
        <color theme="5"/>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top style="thin">
        <color theme="2"/>
      </top>
      <bottom style="thin">
        <color theme="5"/>
      </bottom>
      <diagonal/>
    </border>
    <border>
      <left style="thin">
        <color theme="3"/>
      </left>
      <right style="thin">
        <color theme="3"/>
      </right>
      <top style="thin">
        <color theme="3"/>
      </top>
      <bottom style="thin">
        <color theme="3"/>
      </bottom>
      <diagonal/>
    </border>
    <border>
      <left style="medium">
        <color theme="3"/>
      </left>
      <right/>
      <top style="medium">
        <color theme="3"/>
      </top>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top style="thin">
        <color theme="2"/>
      </top>
      <bottom style="thin">
        <color theme="5"/>
      </bottom>
      <diagonal/>
    </border>
    <border>
      <left style="thin">
        <color theme="3"/>
      </left>
      <right style="medium">
        <color theme="3"/>
      </right>
      <top style="thin">
        <color theme="3"/>
      </top>
      <bottom style="thin">
        <color theme="3"/>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4"/>
      </left>
      <right/>
      <top style="medium">
        <color theme="4"/>
      </top>
      <bottom style="thin">
        <color theme="5"/>
      </bottom>
      <diagonal/>
    </border>
    <border>
      <left/>
      <right/>
      <top style="medium">
        <color theme="4"/>
      </top>
      <bottom style="thin">
        <color theme="5"/>
      </bottom>
      <diagonal/>
    </border>
    <border>
      <left style="medium">
        <color theme="3"/>
      </left>
      <right/>
      <top style="medium">
        <color theme="4"/>
      </top>
      <bottom style="medium">
        <color theme="3"/>
      </bottom>
      <diagonal/>
    </border>
    <border>
      <left/>
      <right style="medium">
        <color theme="4"/>
      </right>
      <top style="medium">
        <color theme="4"/>
      </top>
      <bottom/>
      <diagonal/>
    </border>
    <border>
      <left style="thin">
        <color theme="0"/>
      </left>
      <right/>
      <top style="thin">
        <color theme="0"/>
      </top>
      <bottom/>
      <diagonal/>
    </border>
    <border>
      <left style="thin">
        <color theme="5"/>
      </left>
      <right/>
      <top style="thin">
        <color theme="4"/>
      </top>
      <bottom style="thin">
        <color theme="4"/>
      </bottom>
      <diagonal/>
    </border>
    <border>
      <left/>
      <right style="thin">
        <color theme="4"/>
      </right>
      <top style="medium">
        <color theme="4"/>
      </top>
      <bottom style="medium">
        <color theme="4"/>
      </bottom>
      <diagonal/>
    </border>
    <border>
      <left/>
      <right style="thin">
        <color theme="2"/>
      </right>
      <top style="thin">
        <color theme="0"/>
      </top>
      <bottom style="thin">
        <color theme="0"/>
      </bottom>
      <diagonal/>
    </border>
    <border>
      <left/>
      <right style="thin">
        <color theme="2"/>
      </right>
      <top style="thin">
        <color theme="5"/>
      </top>
      <bottom style="thin">
        <color theme="0"/>
      </bottom>
      <diagonal/>
    </border>
    <border>
      <left style="thin">
        <color theme="0"/>
      </left>
      <right style="thin">
        <color theme="2"/>
      </right>
      <top style="thin">
        <color theme="5"/>
      </top>
      <bottom style="thin">
        <color theme="0"/>
      </bottom>
      <diagonal/>
    </border>
    <border>
      <left style="thin">
        <color theme="0"/>
      </left>
      <right style="thin">
        <color theme="2"/>
      </right>
      <top style="thin">
        <color theme="0"/>
      </top>
      <bottom style="thin">
        <color theme="0"/>
      </bottom>
      <diagonal/>
    </border>
    <border>
      <left style="medium">
        <color theme="3"/>
      </left>
      <right/>
      <top style="thin">
        <color theme="3"/>
      </top>
      <bottom style="thin">
        <color theme="3"/>
      </bottom>
      <diagonal/>
    </border>
    <border>
      <left style="thin">
        <color theme="6"/>
      </left>
      <right/>
      <top style="thin">
        <color theme="6"/>
      </top>
      <bottom style="thin">
        <color theme="6"/>
      </bottom>
      <diagonal/>
    </border>
    <border>
      <left style="medium">
        <color theme="4"/>
      </left>
      <right style="thin">
        <color theme="5"/>
      </right>
      <top style="medium">
        <color theme="4"/>
      </top>
      <bottom style="thin">
        <color theme="5"/>
      </bottom>
      <diagonal/>
    </border>
    <border>
      <left style="thin">
        <color theme="5"/>
      </left>
      <right style="thin">
        <color theme="5"/>
      </right>
      <top style="medium">
        <color theme="4"/>
      </top>
      <bottom style="thin">
        <color theme="5"/>
      </bottom>
      <diagonal/>
    </border>
    <border>
      <left style="thin">
        <color theme="5"/>
      </left>
      <right style="medium">
        <color theme="4"/>
      </right>
      <top style="medium">
        <color theme="4"/>
      </top>
      <bottom style="thin">
        <color theme="5"/>
      </bottom>
      <diagonal/>
    </border>
    <border>
      <left style="medium">
        <color theme="4"/>
      </left>
      <right style="thin">
        <color theme="5"/>
      </right>
      <top style="thin">
        <color theme="5"/>
      </top>
      <bottom style="thin">
        <color theme="5"/>
      </bottom>
      <diagonal/>
    </border>
    <border>
      <left style="medium">
        <color theme="4"/>
      </left>
      <right style="thin">
        <color theme="5"/>
      </right>
      <top style="thin">
        <color theme="5"/>
      </top>
      <bottom style="medium">
        <color theme="4"/>
      </bottom>
      <diagonal/>
    </border>
    <border>
      <left style="medium">
        <color theme="4"/>
      </left>
      <right style="thin">
        <color theme="7"/>
      </right>
      <top style="medium">
        <color theme="4"/>
      </top>
      <bottom style="thin">
        <color theme="7"/>
      </bottom>
      <diagonal/>
    </border>
    <border>
      <left style="thin">
        <color theme="7"/>
      </left>
      <right style="thin">
        <color theme="7"/>
      </right>
      <top style="medium">
        <color theme="4"/>
      </top>
      <bottom style="thin">
        <color theme="7"/>
      </bottom>
      <diagonal/>
    </border>
    <border>
      <left style="thin">
        <color theme="7"/>
      </left>
      <right style="medium">
        <color theme="4"/>
      </right>
      <top style="medium">
        <color theme="4"/>
      </top>
      <bottom style="thin">
        <color theme="7"/>
      </bottom>
      <diagonal/>
    </border>
    <border>
      <left style="medium">
        <color theme="4"/>
      </left>
      <right style="thin">
        <color theme="7"/>
      </right>
      <top style="thin">
        <color theme="7"/>
      </top>
      <bottom style="thin">
        <color theme="7"/>
      </bottom>
      <diagonal/>
    </border>
    <border>
      <left style="medium">
        <color theme="4"/>
      </left>
      <right style="thin">
        <color theme="7"/>
      </right>
      <top style="thin">
        <color theme="7"/>
      </top>
      <bottom style="medium">
        <color theme="4"/>
      </bottom>
      <diagonal/>
    </border>
    <border>
      <left style="medium">
        <color theme="4"/>
      </left>
      <right/>
      <top style="medium">
        <color theme="4"/>
      </top>
      <bottom style="thin">
        <color theme="3"/>
      </bottom>
      <diagonal/>
    </border>
    <border>
      <left/>
      <right/>
      <top style="medium">
        <color theme="4"/>
      </top>
      <bottom style="thin">
        <color theme="3"/>
      </bottom>
      <diagonal/>
    </border>
    <border>
      <left/>
      <right style="medium">
        <color theme="4"/>
      </right>
      <top style="medium">
        <color theme="4"/>
      </top>
      <bottom style="thin">
        <color theme="3"/>
      </bottom>
      <diagonal/>
    </border>
    <border>
      <left style="medium">
        <color theme="4"/>
      </left>
      <right style="thin">
        <color theme="3"/>
      </right>
      <top style="thin">
        <color theme="3"/>
      </top>
      <bottom style="thin">
        <color theme="3"/>
      </bottom>
      <diagonal/>
    </border>
    <border>
      <left/>
      <right style="medium">
        <color theme="4"/>
      </right>
      <top style="thin">
        <color theme="3"/>
      </top>
      <bottom style="thin">
        <color theme="3"/>
      </bottom>
      <diagonal/>
    </border>
    <border>
      <left style="medium">
        <color theme="4"/>
      </left>
      <right style="thin">
        <color theme="3"/>
      </right>
      <top style="thin">
        <color theme="3"/>
      </top>
      <bottom style="medium">
        <color theme="4"/>
      </bottom>
      <diagonal/>
    </border>
    <border>
      <left style="medium">
        <color theme="3"/>
      </left>
      <right/>
      <top style="thin">
        <color theme="3"/>
      </top>
      <bottom style="medium">
        <color theme="4"/>
      </bottom>
      <diagonal/>
    </border>
    <border>
      <left/>
      <right style="medium">
        <color theme="4"/>
      </right>
      <top style="thin">
        <color theme="3"/>
      </top>
      <bottom style="medium">
        <color theme="4"/>
      </bottom>
      <diagonal/>
    </border>
    <border>
      <left style="medium">
        <color theme="4"/>
      </left>
      <right style="thin">
        <color theme="6"/>
      </right>
      <top style="medium">
        <color theme="4"/>
      </top>
      <bottom style="thin">
        <color theme="6"/>
      </bottom>
      <diagonal/>
    </border>
    <border>
      <left style="thin">
        <color theme="6"/>
      </left>
      <right style="thin">
        <color theme="6"/>
      </right>
      <top style="medium">
        <color theme="4"/>
      </top>
      <bottom style="thin">
        <color theme="6"/>
      </bottom>
      <diagonal/>
    </border>
    <border>
      <left style="thin">
        <color theme="6"/>
      </left>
      <right style="medium">
        <color theme="4"/>
      </right>
      <top style="medium">
        <color theme="4"/>
      </top>
      <bottom style="thin">
        <color theme="6"/>
      </bottom>
      <diagonal/>
    </border>
    <border>
      <left style="medium">
        <color theme="4"/>
      </left>
      <right style="thin">
        <color theme="6"/>
      </right>
      <top style="thin">
        <color theme="6"/>
      </top>
      <bottom style="thin">
        <color theme="6"/>
      </bottom>
      <diagonal/>
    </border>
    <border>
      <left/>
      <right style="medium">
        <color theme="4"/>
      </right>
      <top style="thin">
        <color theme="6"/>
      </top>
      <bottom style="thin">
        <color theme="6"/>
      </bottom>
      <diagonal/>
    </border>
    <border>
      <left style="medium">
        <color theme="4"/>
      </left>
      <right style="thin">
        <color theme="6"/>
      </right>
      <top style="thin">
        <color theme="6"/>
      </top>
      <bottom style="medium">
        <color theme="4"/>
      </bottom>
      <diagonal/>
    </border>
    <border>
      <left style="thin">
        <color theme="6"/>
      </left>
      <right/>
      <top style="thin">
        <color theme="6"/>
      </top>
      <bottom style="medium">
        <color theme="4"/>
      </bottom>
      <diagonal/>
    </border>
    <border>
      <left/>
      <right style="medium">
        <color theme="4"/>
      </right>
      <top style="thin">
        <color theme="6"/>
      </top>
      <bottom style="medium">
        <color theme="4"/>
      </bottom>
      <diagonal/>
    </border>
    <border>
      <left/>
      <right style="medium">
        <color theme="4"/>
      </right>
      <top style="thin">
        <color theme="5"/>
      </top>
      <bottom style="thin">
        <color theme="5"/>
      </bottom>
      <diagonal/>
    </border>
    <border>
      <left/>
      <right style="medium">
        <color theme="4"/>
      </right>
      <top style="thin">
        <color theme="5"/>
      </top>
      <bottom style="medium">
        <color theme="4"/>
      </bottom>
      <diagonal/>
    </border>
    <border>
      <left style="thin">
        <color theme="7"/>
      </left>
      <right/>
      <top style="thin">
        <color theme="7"/>
      </top>
      <bottom style="thin">
        <color theme="7"/>
      </bottom>
      <diagonal/>
    </border>
    <border>
      <left/>
      <right style="medium">
        <color theme="4"/>
      </right>
      <top style="thin">
        <color theme="7"/>
      </top>
      <bottom style="thin">
        <color theme="7"/>
      </bottom>
      <diagonal/>
    </border>
    <border>
      <left style="thin">
        <color theme="7"/>
      </left>
      <right/>
      <top style="thin">
        <color theme="7"/>
      </top>
      <bottom style="medium">
        <color theme="4"/>
      </bottom>
      <diagonal/>
    </border>
    <border>
      <left/>
      <right style="medium">
        <color theme="4"/>
      </right>
      <top style="thin">
        <color theme="7"/>
      </top>
      <bottom style="medium">
        <color theme="4"/>
      </bottom>
      <diagonal/>
    </border>
    <border>
      <left/>
      <right/>
      <top/>
      <bottom style="thin">
        <color theme="0"/>
      </bottom>
      <diagonal/>
    </border>
    <border>
      <left/>
      <right/>
      <top style="thin">
        <color theme="0"/>
      </top>
      <bottom/>
      <diagonal/>
    </border>
    <border>
      <left/>
      <right style="thin">
        <color theme="2"/>
      </right>
      <top/>
      <bottom style="thin">
        <color theme="0"/>
      </bottom>
      <diagonal/>
    </border>
    <border>
      <left style="thin">
        <color theme="0"/>
      </left>
      <right style="thin">
        <color theme="2"/>
      </right>
      <top style="thin">
        <color theme="0"/>
      </top>
      <bottom/>
      <diagonal/>
    </border>
    <border>
      <left style="medium">
        <color theme="4"/>
      </left>
      <right style="medium">
        <color theme="4"/>
      </right>
      <top style="medium">
        <color theme="4"/>
      </top>
      <bottom style="medium">
        <color theme="4"/>
      </bottom>
      <diagonal/>
    </border>
    <border>
      <left/>
      <right style="medium">
        <color theme="4"/>
      </right>
      <top style="thin">
        <color theme="4"/>
      </top>
      <bottom style="thin">
        <color theme="4"/>
      </bottom>
      <diagonal/>
    </border>
    <border>
      <left style="medium">
        <color theme="3"/>
      </left>
      <right/>
      <top style="medium">
        <color theme="3"/>
      </top>
      <bottom style="medium">
        <color theme="4"/>
      </bottom>
      <diagonal/>
    </border>
    <border>
      <left/>
      <right style="medium">
        <color theme="3"/>
      </right>
      <top style="medium">
        <color theme="3"/>
      </top>
      <bottom style="medium">
        <color theme="4"/>
      </bottom>
      <diagonal/>
    </border>
    <border>
      <left style="medium">
        <color theme="3"/>
      </left>
      <right/>
      <top style="medium">
        <color theme="4"/>
      </top>
      <bottom style="medium">
        <color theme="4"/>
      </bottom>
      <diagonal/>
    </border>
    <border>
      <left/>
      <right style="medium">
        <color theme="3"/>
      </right>
      <top style="medium">
        <color theme="4"/>
      </top>
      <bottom style="medium">
        <color theme="4"/>
      </bottom>
      <diagonal/>
    </border>
    <border>
      <left/>
      <right style="medium">
        <color theme="3"/>
      </right>
      <top style="medium">
        <color theme="4"/>
      </top>
      <bottom style="medium">
        <color theme="3"/>
      </bottom>
      <diagonal/>
    </border>
    <border>
      <left style="medium">
        <color theme="3"/>
      </left>
      <right/>
      <top/>
      <bottom style="medium">
        <color theme="4"/>
      </bottom>
      <diagonal/>
    </border>
    <border>
      <left style="medium">
        <color theme="4"/>
      </left>
      <right style="medium">
        <color theme="4"/>
      </right>
      <top/>
      <bottom style="medium">
        <color theme="4"/>
      </bottom>
      <diagonal/>
    </border>
    <border>
      <left style="thin">
        <color theme="0"/>
      </left>
      <right/>
      <top style="medium">
        <color theme="3"/>
      </top>
      <bottom style="medium">
        <color theme="3"/>
      </bottom>
      <diagonal/>
    </border>
    <border>
      <left/>
      <right style="thin">
        <color theme="4"/>
      </right>
      <top style="medium">
        <color theme="4"/>
      </top>
      <bottom style="medium">
        <color theme="3"/>
      </bottom>
      <diagonal/>
    </border>
    <border>
      <left style="thin">
        <color theme="2"/>
      </left>
      <right style="thin">
        <color theme="2"/>
      </right>
      <top style="thin">
        <color theme="2"/>
      </top>
      <bottom style="thin">
        <color theme="2"/>
      </bottom>
      <diagonal/>
    </border>
    <border>
      <left style="thin">
        <color theme="4"/>
      </left>
      <right/>
      <top style="thin">
        <color theme="4"/>
      </top>
      <bottom/>
      <diagonal/>
    </border>
    <border>
      <left/>
      <right/>
      <top style="thin">
        <color theme="4"/>
      </top>
      <bottom/>
      <diagonal/>
    </border>
    <border>
      <left style="medium">
        <color theme="4"/>
      </left>
      <right/>
      <top style="medium">
        <color theme="4"/>
      </top>
      <bottom style="thin">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top style="thin">
        <color theme="4"/>
      </top>
      <bottom style="thin">
        <color theme="4"/>
      </bottom>
      <diagonal/>
    </border>
    <border>
      <left style="medium">
        <color theme="4"/>
      </left>
      <right/>
      <top style="thin">
        <color theme="4"/>
      </top>
      <bottom style="medium">
        <color theme="4"/>
      </bottom>
      <diagonal/>
    </border>
    <border>
      <left/>
      <right/>
      <top style="thin">
        <color theme="4"/>
      </top>
      <bottom style="medium">
        <color theme="4"/>
      </bottom>
      <diagonal/>
    </border>
    <border>
      <left/>
      <right style="medium">
        <color theme="4"/>
      </right>
      <top style="thin">
        <color theme="4"/>
      </top>
      <bottom style="medium">
        <color theme="4"/>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4"/>
      </left>
      <right style="thin">
        <color theme="4"/>
      </right>
      <top style="thin">
        <color theme="4"/>
      </top>
      <bottom style="thin">
        <color theme="4"/>
      </bottom>
      <diagonal/>
    </border>
    <border>
      <left style="thin">
        <color theme="2"/>
      </left>
      <right style="thin">
        <color theme="2"/>
      </right>
      <top style="thin">
        <color theme="2"/>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top/>
      <bottom/>
      <diagonal/>
    </border>
    <border>
      <left/>
      <right style="thin">
        <color theme="4"/>
      </right>
      <top/>
      <bottom/>
      <diagonal/>
    </border>
    <border>
      <left/>
      <right style="thin">
        <color theme="2"/>
      </right>
      <top style="thin">
        <color theme="0"/>
      </top>
      <bottom style="thin">
        <color theme="4"/>
      </bottom>
      <diagonal/>
    </border>
    <border>
      <left/>
      <right style="thin">
        <color theme="0"/>
      </right>
      <top/>
      <bottom style="thin">
        <color theme="0"/>
      </bottom>
      <diagonal/>
    </border>
    <border>
      <left style="thin">
        <color theme="0"/>
      </left>
      <right/>
      <top/>
      <bottom/>
      <diagonal/>
    </border>
    <border>
      <left style="thin">
        <color theme="2"/>
      </left>
      <right style="thin">
        <color theme="0"/>
      </right>
      <top/>
      <bottom style="thin">
        <color theme="2"/>
      </bottom>
      <diagonal/>
    </border>
    <border>
      <left style="thin">
        <color theme="0"/>
      </left>
      <right style="thin">
        <color theme="2"/>
      </right>
      <top/>
      <bottom style="thin">
        <color theme="2"/>
      </bottom>
      <diagonal/>
    </border>
    <border>
      <left style="thin">
        <color theme="0"/>
      </left>
      <right style="thin">
        <color theme="2"/>
      </right>
      <top/>
      <bottom style="thin">
        <color theme="0"/>
      </bottom>
      <diagonal/>
    </border>
    <border>
      <left style="medium">
        <color theme="4"/>
      </left>
      <right/>
      <top style="medium">
        <color theme="4"/>
      </top>
      <bottom style="medium">
        <color theme="3"/>
      </bottom>
      <diagonal/>
    </border>
    <border>
      <left style="medium">
        <color theme="4"/>
      </left>
      <right style="thin">
        <color theme="4"/>
      </right>
      <top/>
      <bottom style="medium">
        <color theme="4"/>
      </bottom>
      <diagonal/>
    </border>
    <border>
      <left style="thin">
        <color theme="4"/>
      </left>
      <right style="medium">
        <color theme="4"/>
      </right>
      <top/>
      <bottom style="medium">
        <color theme="4"/>
      </bottom>
      <diagonal/>
    </border>
    <border>
      <left/>
      <right style="medium">
        <color theme="4"/>
      </right>
      <top style="medium">
        <color theme="3"/>
      </top>
      <bottom style="medium">
        <color theme="4"/>
      </bottom>
      <diagonal/>
    </border>
    <border>
      <left/>
      <right style="medium">
        <color theme="4"/>
      </right>
      <top style="medium">
        <color theme="3"/>
      </top>
      <bottom style="medium">
        <color theme="3"/>
      </bottom>
      <diagonal/>
    </border>
  </borders>
  <cellStyleXfs count="5">
    <xf numFmtId="0" fontId="0" fillId="0" borderId="0"/>
    <xf numFmtId="0" fontId="10" fillId="0" borderId="0" applyNumberForma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cellStyleXfs>
  <cellXfs count="254">
    <xf numFmtId="0" fontId="0" fillId="0" borderId="0" xfId="0"/>
    <xf numFmtId="0" fontId="0" fillId="0" borderId="1" xfId="0"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xf numFmtId="0" fontId="0" fillId="0" borderId="5" xfId="0" applyBorder="1"/>
    <xf numFmtId="0" fontId="0" fillId="0" borderId="6" xfId="0" applyBorder="1"/>
    <xf numFmtId="0" fontId="0" fillId="0" borderId="11" xfId="0" applyBorder="1"/>
    <xf numFmtId="0" fontId="0" fillId="0" borderId="12" xfId="0" applyBorder="1"/>
    <xf numFmtId="0" fontId="0" fillId="0" borderId="0" xfId="0" applyFill="1" applyBorder="1" applyAlignment="1">
      <alignment vertical="center" wrapText="1"/>
    </xf>
    <xf numFmtId="0" fontId="0" fillId="0" borderId="0" xfId="0" applyBorder="1" applyAlignment="1">
      <alignment vertical="center" wrapText="1"/>
    </xf>
    <xf numFmtId="9" fontId="0" fillId="0" borderId="0" xfId="0" applyNumberFormat="1"/>
    <xf numFmtId="166" fontId="0" fillId="0" borderId="0" xfId="0" applyNumberFormat="1"/>
    <xf numFmtId="0" fontId="13" fillId="0" borderId="2" xfId="0" applyFont="1" applyBorder="1" applyAlignment="1">
      <alignment horizontal="left"/>
    </xf>
    <xf numFmtId="0" fontId="13" fillId="0" borderId="1" xfId="0" applyFont="1" applyBorder="1" applyAlignment="1">
      <alignment horizontal="left"/>
    </xf>
    <xf numFmtId="0" fontId="0" fillId="0" borderId="0" xfId="0" applyAlignment="1">
      <alignment wrapText="1"/>
    </xf>
    <xf numFmtId="0" fontId="0" fillId="0" borderId="53" xfId="0" applyBorder="1"/>
    <xf numFmtId="0" fontId="0" fillId="0" borderId="3" xfId="0" applyBorder="1"/>
    <xf numFmtId="0" fontId="13" fillId="0" borderId="3" xfId="0" applyFont="1" applyBorder="1" applyAlignment="1">
      <alignment horizontal="left"/>
    </xf>
    <xf numFmtId="0" fontId="0" fillId="0" borderId="56" xfId="0" applyBorder="1"/>
    <xf numFmtId="0" fontId="0" fillId="0" borderId="58" xfId="0" applyBorder="1"/>
    <xf numFmtId="0" fontId="0" fillId="0" borderId="57" xfId="0" applyBorder="1"/>
    <xf numFmtId="0" fontId="0" fillId="0" borderId="59" xfId="0" applyBorder="1"/>
    <xf numFmtId="0" fontId="9" fillId="3" borderId="65" xfId="0" applyFont="1" applyFill="1" applyBorder="1"/>
    <xf numFmtId="0" fontId="9" fillId="3" borderId="66" xfId="0" applyFont="1" applyFill="1" applyBorder="1"/>
    <xf numFmtId="0" fontId="9" fillId="7" borderId="70" xfId="0" applyFont="1" applyFill="1" applyBorder="1"/>
    <xf numFmtId="0" fontId="9" fillId="7" borderId="71" xfId="0" applyFont="1" applyFill="1" applyBorder="1"/>
    <xf numFmtId="0" fontId="9" fillId="4" borderId="75" xfId="0" applyFont="1" applyFill="1" applyBorder="1"/>
    <xf numFmtId="0" fontId="9" fillId="4" borderId="77" xfId="0" applyFont="1" applyFill="1" applyBorder="1"/>
    <xf numFmtId="0" fontId="9" fillId="6" borderId="83" xfId="0" applyFont="1" applyFill="1" applyBorder="1"/>
    <xf numFmtId="0" fontId="9" fillId="6" borderId="85" xfId="0" applyFont="1" applyFill="1" applyBorder="1"/>
    <xf numFmtId="164" fontId="7" fillId="4" borderId="60" xfId="0" applyNumberFormat="1" applyFont="1" applyFill="1" applyBorder="1" applyAlignment="1"/>
    <xf numFmtId="164" fontId="7" fillId="4" borderId="78" xfId="0" applyNumberFormat="1" applyFont="1" applyFill="1" applyBorder="1" applyAlignment="1"/>
    <xf numFmtId="164" fontId="7" fillId="6" borderId="61" xfId="0" applyNumberFormat="1" applyFont="1" applyFill="1" applyBorder="1" applyAlignment="1"/>
    <xf numFmtId="164" fontId="7" fillId="6" borderId="86" xfId="0" applyNumberFormat="1" applyFont="1" applyFill="1" applyBorder="1" applyAlignment="1"/>
    <xf numFmtId="164" fontId="7" fillId="4" borderId="76" xfId="0" applyNumberFormat="1" applyFont="1" applyFill="1" applyBorder="1" applyAlignment="1"/>
    <xf numFmtId="164" fontId="7" fillId="3" borderId="32" xfId="0" applyNumberFormat="1" applyFont="1" applyFill="1" applyBorder="1" applyAlignment="1"/>
    <xf numFmtId="164" fontId="7" fillId="3" borderId="88" xfId="0" applyNumberFormat="1" applyFont="1" applyFill="1" applyBorder="1" applyAlignment="1"/>
    <xf numFmtId="164" fontId="7" fillId="3" borderId="33" xfId="0" applyNumberFormat="1" applyFont="1" applyFill="1" applyBorder="1" applyAlignment="1"/>
    <xf numFmtId="164" fontId="7" fillId="7" borderId="90" xfId="0" applyNumberFormat="1" applyFont="1" applyFill="1" applyBorder="1" applyAlignment="1"/>
    <xf numFmtId="164" fontId="7" fillId="7" borderId="91" xfId="0" applyNumberFormat="1" applyFont="1" applyFill="1" applyBorder="1" applyAlignment="1"/>
    <xf numFmtId="164" fontId="7" fillId="7" borderId="92" xfId="0" applyNumberFormat="1" applyFont="1" applyFill="1" applyBorder="1" applyAlignment="1"/>
    <xf numFmtId="164" fontId="7" fillId="6" borderId="84" xfId="0" applyNumberFormat="1" applyFont="1" applyFill="1" applyBorder="1" applyAlignment="1"/>
    <xf numFmtId="0" fontId="16" fillId="4" borderId="72" xfId="0" applyFont="1" applyFill="1" applyBorder="1" applyAlignment="1"/>
    <xf numFmtId="0" fontId="16" fillId="4" borderId="73" xfId="0" applyFont="1" applyFill="1" applyBorder="1" applyAlignment="1"/>
    <xf numFmtId="0" fontId="16" fillId="4" borderId="74" xfId="0" applyFont="1" applyFill="1" applyBorder="1" applyAlignment="1"/>
    <xf numFmtId="0" fontId="16" fillId="3" borderId="62" xfId="0" applyFont="1" applyFill="1" applyBorder="1" applyAlignment="1"/>
    <xf numFmtId="0" fontId="16" fillId="3" borderId="63" xfId="0" applyFont="1" applyFill="1" applyBorder="1" applyAlignment="1"/>
    <xf numFmtId="0" fontId="16" fillId="3" borderId="64" xfId="0" applyFont="1" applyFill="1" applyBorder="1" applyAlignment="1"/>
    <xf numFmtId="0" fontId="16" fillId="6" borderId="80" xfId="0" applyFont="1" applyFill="1" applyBorder="1" applyAlignment="1"/>
    <xf numFmtId="0" fontId="16" fillId="6" borderId="81" xfId="0" applyFont="1" applyFill="1" applyBorder="1" applyAlignment="1"/>
    <xf numFmtId="0" fontId="16" fillId="6" borderId="82" xfId="0" applyFont="1" applyFill="1" applyBorder="1" applyAlignment="1"/>
    <xf numFmtId="0" fontId="16" fillId="7" borderId="67" xfId="0" applyFont="1" applyFill="1" applyBorder="1" applyAlignment="1"/>
    <xf numFmtId="0" fontId="16" fillId="7" borderId="68" xfId="0" applyFont="1" applyFill="1" applyBorder="1" applyAlignment="1"/>
    <xf numFmtId="0" fontId="16" fillId="7" borderId="69" xfId="0" applyFont="1" applyFill="1" applyBorder="1" applyAlignment="1"/>
    <xf numFmtId="9" fontId="7" fillId="7" borderId="93" xfId="2" applyFont="1" applyFill="1" applyBorder="1" applyAlignment="1"/>
    <xf numFmtId="9" fontId="7" fillId="3" borderId="89" xfId="2" applyFont="1" applyFill="1" applyBorder="1" applyAlignment="1"/>
    <xf numFmtId="9" fontId="7" fillId="4" borderId="79" xfId="2" applyFont="1" applyFill="1" applyBorder="1" applyAlignment="1"/>
    <xf numFmtId="9" fontId="7" fillId="6" borderId="87" xfId="2" applyFont="1" applyFill="1" applyBorder="1" applyAlignment="1"/>
    <xf numFmtId="164" fontId="0" fillId="0" borderId="0" xfId="0" applyNumberFormat="1"/>
    <xf numFmtId="0" fontId="0" fillId="0" borderId="3" xfId="0" applyBorder="1" applyAlignment="1">
      <alignment wrapText="1"/>
    </xf>
    <xf numFmtId="1" fontId="6" fillId="3" borderId="10" xfId="0" applyNumberFormat="1" applyFont="1" applyFill="1" applyBorder="1" applyAlignment="1" applyProtection="1">
      <alignment horizontal="center" vertical="center"/>
      <protection locked="0"/>
    </xf>
    <xf numFmtId="0" fontId="0" fillId="0" borderId="96" xfId="0" applyBorder="1"/>
    <xf numFmtId="0" fontId="0" fillId="0" borderId="97" xfId="0" applyBorder="1"/>
    <xf numFmtId="0" fontId="21" fillId="0" borderId="0" xfId="0" applyFont="1"/>
    <xf numFmtId="1" fontId="22" fillId="0" borderId="21" xfId="0" applyNumberFormat="1" applyFont="1" applyBorder="1" applyAlignment="1">
      <alignment horizontal="right" vertical="center" wrapText="1"/>
    </xf>
    <xf numFmtId="1" fontId="23" fillId="4" borderId="55" xfId="0" applyNumberFormat="1" applyFont="1" applyFill="1" applyBorder="1" applyAlignment="1">
      <alignment horizontal="right" vertical="center" wrapText="1"/>
    </xf>
    <xf numFmtId="1" fontId="24" fillId="0" borderId="98" xfId="0" applyNumberFormat="1" applyFont="1" applyBorder="1" applyAlignment="1">
      <alignment horizontal="center" vertical="top"/>
    </xf>
    <xf numFmtId="9" fontId="24" fillId="0" borderId="98" xfId="2" applyFont="1" applyBorder="1" applyAlignment="1">
      <alignment horizontal="center" vertical="center"/>
    </xf>
    <xf numFmtId="44" fontId="0" fillId="0" borderId="0" xfId="3" applyFont="1"/>
    <xf numFmtId="1" fontId="8" fillId="0" borderId="106" xfId="0" applyNumberFormat="1" applyFont="1" applyBorder="1" applyAlignment="1">
      <alignment horizontal="center" vertical="center" wrapText="1"/>
    </xf>
    <xf numFmtId="1" fontId="22" fillId="0" borderId="27" xfId="0" applyNumberFormat="1" applyFont="1" applyBorder="1" applyAlignment="1">
      <alignment horizontal="right" vertical="center" wrapText="1"/>
    </xf>
    <xf numFmtId="1" fontId="23" fillId="4" borderId="108" xfId="0" applyNumberFormat="1" applyFont="1" applyFill="1" applyBorder="1" applyAlignment="1">
      <alignment horizontal="right" vertical="center" wrapText="1"/>
    </xf>
    <xf numFmtId="0" fontId="0" fillId="0" borderId="109" xfId="0" applyBorder="1"/>
    <xf numFmtId="0" fontId="0" fillId="0" borderId="123" xfId="0" applyBorder="1"/>
    <xf numFmtId="0" fontId="0" fillId="4" borderId="122" xfId="0" applyFill="1" applyBorder="1"/>
    <xf numFmtId="0" fontId="0" fillId="4" borderId="19" xfId="0" applyFill="1" applyBorder="1" applyAlignment="1"/>
    <xf numFmtId="0" fontId="2" fillId="4" borderId="125" xfId="0" applyFont="1" applyFill="1" applyBorder="1" applyAlignment="1">
      <alignment vertical="top" wrapText="1"/>
    </xf>
    <xf numFmtId="0" fontId="2" fillId="4" borderId="126" xfId="0" applyFont="1" applyFill="1" applyBorder="1" applyAlignment="1">
      <alignment vertical="top" wrapText="1"/>
    </xf>
    <xf numFmtId="0" fontId="2" fillId="4" borderId="127" xfId="0" applyFont="1" applyFill="1" applyBorder="1" applyAlignment="1">
      <alignment vertical="top" wrapText="1"/>
    </xf>
    <xf numFmtId="0" fontId="28" fillId="4" borderId="110" xfId="0" applyFont="1" applyFill="1" applyBorder="1" applyAlignment="1">
      <alignment vertical="center" wrapText="1"/>
    </xf>
    <xf numFmtId="0" fontId="10" fillId="4" borderId="18" xfId="1" applyFill="1" applyBorder="1" applyAlignment="1"/>
    <xf numFmtId="0" fontId="10" fillId="4" borderId="122" xfId="1" applyFill="1" applyBorder="1"/>
    <xf numFmtId="0" fontId="28" fillId="4" borderId="128" xfId="0" applyFont="1" applyFill="1" applyBorder="1" applyAlignment="1">
      <alignment vertical="center" wrapText="1"/>
    </xf>
    <xf numFmtId="0" fontId="28" fillId="4" borderId="125" xfId="0" applyFont="1" applyFill="1" applyBorder="1" applyAlignment="1">
      <alignment vertical="center" wrapText="1"/>
    </xf>
    <xf numFmtId="0" fontId="0" fillId="0" borderId="130" xfId="0" applyBorder="1"/>
    <xf numFmtId="0" fontId="0" fillId="0" borderId="132" xfId="0" applyBorder="1"/>
    <xf numFmtId="0" fontId="0" fillId="0" borderId="133" xfId="0" applyBorder="1"/>
    <xf numFmtId="0" fontId="0" fillId="0" borderId="134" xfId="0" applyBorder="1"/>
    <xf numFmtId="0" fontId="0" fillId="0" borderId="135" xfId="0" applyBorder="1"/>
    <xf numFmtId="1" fontId="8" fillId="0" borderId="21" xfId="0" applyNumberFormat="1" applyFont="1" applyBorder="1" applyAlignment="1">
      <alignment horizontal="center" vertical="center" wrapText="1"/>
    </xf>
    <xf numFmtId="1" fontId="6" fillId="3" borderId="107" xfId="0" applyNumberFormat="1" applyFont="1" applyFill="1" applyBorder="1" applyAlignment="1" applyProtection="1">
      <alignment horizontal="center" vertical="center"/>
      <protection locked="0"/>
    </xf>
    <xf numFmtId="0" fontId="8" fillId="0" borderId="7" xfId="0" applyFont="1" applyBorder="1" applyAlignment="1">
      <alignment horizontal="left" vertical="center" wrapText="1"/>
    </xf>
    <xf numFmtId="0" fontId="8" fillId="0" borderId="140" xfId="0" applyFont="1" applyBorder="1" applyAlignment="1">
      <alignment horizontal="left" vertical="center" wrapText="1"/>
    </xf>
    <xf numFmtId="0" fontId="8" fillId="0" borderId="8" xfId="0" applyFont="1" applyBorder="1" applyAlignment="1">
      <alignment horizontal="left" vertical="center" wrapText="1"/>
    </xf>
    <xf numFmtId="0" fontId="3" fillId="3" borderId="22" xfId="0" applyFont="1" applyFill="1" applyBorder="1" applyAlignment="1" applyProtection="1">
      <alignment horizontal="center" vertical="center" wrapText="1"/>
      <protection locked="0"/>
    </xf>
    <xf numFmtId="0" fontId="3" fillId="3" borderId="103" xfId="0" applyFont="1" applyFill="1" applyBorder="1" applyAlignment="1" applyProtection="1">
      <alignment horizontal="center" vertical="center" wrapText="1"/>
      <protection locked="0"/>
    </xf>
    <xf numFmtId="0" fontId="2" fillId="3" borderId="53" xfId="0" applyFont="1" applyFill="1" applyBorder="1" applyAlignment="1">
      <alignment horizontal="center" vertical="center" wrapText="1"/>
    </xf>
    <xf numFmtId="0" fontId="2" fillId="3" borderId="9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94" xfId="0" applyFont="1" applyFill="1" applyBorder="1" applyAlignment="1">
      <alignment horizontal="center" vertical="center" wrapText="1"/>
    </xf>
    <xf numFmtId="164" fontId="24" fillId="0" borderId="21" xfId="0" applyNumberFormat="1" applyFont="1" applyBorder="1" applyAlignment="1">
      <alignment horizontal="center" vertical="center"/>
    </xf>
    <xf numFmtId="164" fontId="24" fillId="0" borderId="31" xfId="0" applyNumberFormat="1" applyFont="1" applyBorder="1" applyAlignment="1">
      <alignment horizontal="center" vertical="center"/>
    </xf>
    <xf numFmtId="0" fontId="7" fillId="2" borderId="116" xfId="0" applyFont="1" applyFill="1" applyBorder="1" applyAlignment="1">
      <alignment horizontal="left" vertical="center"/>
    </xf>
    <xf numFmtId="0" fontId="7" fillId="2" borderId="117" xfId="0" applyFont="1" applyFill="1" applyBorder="1" applyAlignment="1">
      <alignment horizontal="left" vertical="center"/>
    </xf>
    <xf numFmtId="0" fontId="7" fillId="2" borderId="118" xfId="0" applyFont="1" applyFill="1" applyBorder="1" applyAlignment="1">
      <alignment horizontal="left" vertical="center"/>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7" fillId="2" borderId="112" xfId="0" applyFont="1" applyFill="1" applyBorder="1" applyAlignment="1">
      <alignment horizontal="left" vertical="center"/>
    </xf>
    <xf numFmtId="0" fontId="7" fillId="2" borderId="113" xfId="0" applyFont="1" applyFill="1" applyBorder="1" applyAlignment="1">
      <alignment horizontal="left" vertical="center"/>
    </xf>
    <xf numFmtId="0" fontId="7" fillId="2" borderId="114" xfId="0" applyFont="1" applyFill="1" applyBorder="1" applyAlignment="1">
      <alignment horizontal="left" vertical="center"/>
    </xf>
    <xf numFmtId="0" fontId="4" fillId="2" borderId="18" xfId="0" applyFont="1" applyFill="1" applyBorder="1" applyAlignment="1">
      <alignment horizontal="left" vertical="center" indent="3"/>
    </xf>
    <xf numFmtId="0" fontId="4" fillId="2" borderId="19" xfId="0" applyFont="1" applyFill="1" applyBorder="1" applyAlignment="1">
      <alignment horizontal="left" vertical="center" indent="3"/>
    </xf>
    <xf numFmtId="0" fontId="5" fillId="3" borderId="14" xfId="0" applyFont="1" applyFill="1" applyBorder="1" applyAlignment="1">
      <alignment horizontal="left" vertical="center" wrapText="1" indent="3"/>
    </xf>
    <xf numFmtId="0" fontId="5" fillId="3" borderId="15" xfId="0" applyFont="1" applyFill="1" applyBorder="1" applyAlignment="1">
      <alignment horizontal="left" vertical="center" wrapText="1" indent="3"/>
    </xf>
    <xf numFmtId="0" fontId="7" fillId="2" borderId="115" xfId="0" applyFont="1" applyFill="1" applyBorder="1" applyAlignment="1">
      <alignment horizontal="left" vertical="center"/>
    </xf>
    <xf numFmtId="0" fontId="7" fillId="2" borderId="19" xfId="0" applyFont="1" applyFill="1" applyBorder="1" applyAlignment="1">
      <alignment horizontal="left" vertical="center"/>
    </xf>
    <xf numFmtId="0" fontId="7" fillId="2" borderId="99" xfId="0" applyFont="1" applyFill="1" applyBorder="1" applyAlignment="1">
      <alignment horizontal="left" vertical="center"/>
    </xf>
    <xf numFmtId="164" fontId="24" fillId="0" borderId="22" xfId="0" applyNumberFormat="1" applyFont="1" applyBorder="1" applyAlignment="1">
      <alignment horizontal="center" vertical="center"/>
    </xf>
    <xf numFmtId="165" fontId="6" fillId="3" borderId="136" xfId="0" applyNumberFormat="1" applyFont="1" applyFill="1" applyBorder="1" applyAlignment="1" applyProtection="1">
      <alignment horizontal="center" vertical="center"/>
      <protection locked="0"/>
    </xf>
    <xf numFmtId="165" fontId="6" fillId="3" borderId="26" xfId="0" applyNumberFormat="1" applyFont="1" applyFill="1" applyBorder="1" applyAlignment="1" applyProtection="1">
      <alignment horizontal="center" vertical="center"/>
      <protection locked="0"/>
    </xf>
    <xf numFmtId="0" fontId="14" fillId="3" borderId="36" xfId="1" applyFont="1" applyFill="1" applyBorder="1" applyAlignment="1">
      <alignment horizontal="center" vertical="top"/>
    </xf>
    <xf numFmtId="0" fontId="14" fillId="3" borderId="37" xfId="1" applyFont="1" applyFill="1" applyBorder="1" applyAlignment="1">
      <alignment horizontal="center" vertical="top"/>
    </xf>
    <xf numFmtId="0" fontId="14" fillId="3" borderId="38" xfId="1" applyFont="1" applyFill="1" applyBorder="1" applyAlignment="1">
      <alignment horizontal="center" vertical="top"/>
    </xf>
    <xf numFmtId="1" fontId="6" fillId="3" borderId="27" xfId="0" applyNumberFormat="1" applyFont="1" applyFill="1" applyBorder="1" applyAlignment="1" applyProtection="1">
      <alignment horizontal="center" vertical="center"/>
      <protection locked="0"/>
    </xf>
    <xf numFmtId="1" fontId="6" fillId="3" borderId="139" xfId="0" applyNumberFormat="1" applyFont="1" applyFill="1" applyBorder="1" applyAlignment="1" applyProtection="1">
      <alignment horizontal="center" vertical="center"/>
      <protection locked="0"/>
    </xf>
    <xf numFmtId="0" fontId="8" fillId="0" borderId="102" xfId="0" applyFont="1" applyBorder="1" applyAlignment="1">
      <alignment horizontal="left" vertical="top" wrapText="1"/>
    </xf>
    <xf numFmtId="0" fontId="8" fillId="0" borderId="22" xfId="0" applyFont="1" applyBorder="1" applyAlignment="1">
      <alignment horizontal="left" vertical="top" wrapText="1"/>
    </xf>
    <xf numFmtId="0" fontId="8" fillId="0" borderId="51"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164" fontId="6" fillId="4" borderId="29" xfId="0" applyNumberFormat="1" applyFont="1" applyFill="1" applyBorder="1" applyAlignment="1">
      <alignment horizontal="center" vertical="center"/>
    </xf>
    <xf numFmtId="164" fontId="6" fillId="4" borderId="104" xfId="0" applyNumberFormat="1" applyFont="1" applyFill="1" applyBorder="1" applyAlignment="1">
      <alignment horizontal="center" vertical="center"/>
    </xf>
    <xf numFmtId="164" fontId="6" fillId="2" borderId="25" xfId="0" applyNumberFormat="1" applyFont="1" applyFill="1" applyBorder="1" applyAlignment="1">
      <alignment horizontal="center" vertical="center"/>
    </xf>
    <xf numFmtId="164" fontId="6" fillId="2" borderId="104" xfId="0" applyNumberFormat="1" applyFont="1" applyFill="1" applyBorder="1" applyAlignment="1">
      <alignment horizontal="center" vertical="center"/>
    </xf>
    <xf numFmtId="0" fontId="8" fillId="0" borderId="51" xfId="0" applyFont="1" applyBorder="1" applyAlignment="1">
      <alignment horizontal="left" vertical="top" wrapText="1"/>
    </xf>
    <xf numFmtId="0" fontId="8" fillId="0" borderId="29" xfId="0" applyFont="1" applyBorder="1" applyAlignment="1">
      <alignment horizontal="left" vertical="top" wrapText="1"/>
    </xf>
    <xf numFmtId="164" fontId="6" fillId="3" borderId="136" xfId="0" applyNumberFormat="1" applyFont="1" applyFill="1" applyBorder="1" applyAlignment="1" applyProtection="1">
      <alignment horizontal="center" vertical="center"/>
      <protection locked="0"/>
    </xf>
    <xf numFmtId="164" fontId="6" fillId="3" borderId="26" xfId="0" applyNumberFormat="1" applyFont="1" applyFill="1" applyBorder="1" applyAlignment="1" applyProtection="1">
      <alignment horizontal="center" vertical="center"/>
      <protection locked="0"/>
    </xf>
    <xf numFmtId="1" fontId="6" fillId="3" borderId="136" xfId="0" applyNumberFormat="1" applyFont="1" applyFill="1" applyBorder="1" applyAlignment="1" applyProtection="1">
      <alignment horizontal="center" vertical="center"/>
      <protection locked="0"/>
    </xf>
    <xf numFmtId="1" fontId="6" fillId="3" borderId="26" xfId="0" applyNumberFormat="1" applyFont="1" applyFill="1" applyBorder="1" applyAlignment="1" applyProtection="1">
      <alignment horizontal="center" vertical="center"/>
      <protection locked="0"/>
    </xf>
    <xf numFmtId="0" fontId="8" fillId="0" borderId="100" xfId="0" applyFont="1" applyBorder="1" applyAlignment="1">
      <alignment horizontal="left" vertical="center" wrapText="1"/>
    </xf>
    <xf numFmtId="0" fontId="8" fillId="0" borderId="28" xfId="0" applyFont="1" applyBorder="1" applyAlignment="1">
      <alignment horizontal="left" vertical="center" wrapText="1"/>
    </xf>
    <xf numFmtId="164" fontId="6" fillId="3" borderId="137" xfId="0" applyNumberFormat="1" applyFont="1" applyFill="1" applyBorder="1" applyAlignment="1" applyProtection="1">
      <alignment horizontal="center" vertical="center"/>
      <protection locked="0"/>
    </xf>
    <xf numFmtId="164" fontId="6" fillId="3" borderId="138" xfId="0" applyNumberFormat="1"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165" fontId="6" fillId="3" borderId="27" xfId="0" applyNumberFormat="1" applyFont="1" applyFill="1" applyBorder="1" applyAlignment="1" applyProtection="1">
      <alignment horizontal="center" vertical="center"/>
      <protection locked="0"/>
    </xf>
    <xf numFmtId="165" fontId="6" fillId="3" borderId="139" xfId="0" applyNumberFormat="1" applyFont="1" applyFill="1" applyBorder="1" applyAlignment="1" applyProtection="1">
      <alignment horizontal="center" vertical="center"/>
      <protection locked="0"/>
    </xf>
    <xf numFmtId="0" fontId="19" fillId="0" borderId="41" xfId="0" applyFont="1" applyBorder="1" applyAlignment="1">
      <alignment horizontal="left" vertical="center" wrapText="1"/>
    </xf>
    <xf numFmtId="0" fontId="19" fillId="0" borderId="20" xfId="0" applyFont="1" applyBorder="1" applyAlignment="1">
      <alignment horizontal="left" vertical="center" wrapText="1"/>
    </xf>
    <xf numFmtId="165" fontId="6" fillId="3" borderId="42" xfId="0" applyNumberFormat="1" applyFont="1" applyFill="1" applyBorder="1" applyAlignment="1" applyProtection="1">
      <alignment horizontal="center" vertical="center"/>
    </xf>
    <xf numFmtId="165" fontId="6" fillId="3" borderId="43" xfId="0" applyNumberFormat="1" applyFont="1" applyFill="1" applyBorder="1" applyAlignment="1" applyProtection="1">
      <alignment horizontal="center" vertical="center"/>
    </xf>
    <xf numFmtId="0" fontId="12" fillId="3" borderId="42" xfId="0" applyFont="1" applyFill="1" applyBorder="1" applyAlignment="1" applyProtection="1">
      <alignment horizontal="center" vertical="center"/>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1" fontId="6" fillId="3" borderId="8" xfId="0" applyNumberFormat="1" applyFont="1" applyFill="1" applyBorder="1" applyAlignment="1" applyProtection="1">
      <alignment horizontal="center" vertical="center"/>
      <protection locked="0"/>
    </xf>
    <xf numFmtId="1" fontId="6" fillId="3" borderId="13" xfId="0" applyNumberFormat="1" applyFont="1" applyFill="1" applyBorder="1" applyAlignment="1" applyProtection="1">
      <alignment horizontal="center" vertical="center"/>
      <protection locked="0"/>
    </xf>
    <xf numFmtId="0" fontId="33"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4" fillId="2" borderId="16" xfId="0" applyFont="1" applyFill="1" applyBorder="1" applyAlignment="1">
      <alignment horizontal="left" vertical="center" indent="3"/>
    </xf>
    <xf numFmtId="0" fontId="4" fillId="2" borderId="17" xfId="0" applyFont="1" applyFill="1" applyBorder="1" applyAlignment="1">
      <alignment horizontal="left" vertical="center" indent="3"/>
    </xf>
    <xf numFmtId="0" fontId="4" fillId="2" borderId="54" xfId="0" applyFont="1" applyFill="1" applyBorder="1" applyAlignment="1">
      <alignment horizontal="left" vertical="center" indent="3"/>
    </xf>
    <xf numFmtId="0" fontId="5" fillId="3" borderId="14" xfId="0" applyFont="1" applyFill="1" applyBorder="1" applyAlignment="1">
      <alignment horizontal="left" vertical="center" indent="3"/>
    </xf>
    <xf numFmtId="0" fontId="5" fillId="3" borderId="15" xfId="0" applyFont="1" applyFill="1" applyBorder="1" applyAlignment="1">
      <alignment horizontal="left" vertical="center" indent="3"/>
    </xf>
    <xf numFmtId="0" fontId="3" fillId="3" borderId="28" xfId="0" applyFont="1" applyFill="1" applyBorder="1" applyAlignment="1" applyProtection="1">
      <alignment horizontal="center" vertical="center" wrapText="1"/>
      <protection locked="0"/>
    </xf>
    <xf numFmtId="0" fontId="3" fillId="3" borderId="101" xfId="0" applyFont="1" applyFill="1" applyBorder="1" applyAlignment="1" applyProtection="1">
      <alignment horizontal="center" vertical="center" wrapText="1"/>
      <protection locked="0"/>
    </xf>
    <xf numFmtId="0" fontId="8" fillId="0" borderId="10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22" xfId="0" applyFont="1" applyBorder="1" applyAlignment="1">
      <alignment horizontal="center" vertical="center" wrapText="1"/>
    </xf>
    <xf numFmtId="0" fontId="35" fillId="3" borderId="22" xfId="1"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protection locked="0"/>
    </xf>
    <xf numFmtId="0" fontId="7" fillId="3" borderId="103" xfId="0" applyFont="1" applyFill="1" applyBorder="1" applyAlignment="1" applyProtection="1">
      <alignment horizontal="center" vertical="center" wrapText="1"/>
      <protection locked="0"/>
    </xf>
    <xf numFmtId="0" fontId="8" fillId="0" borderId="51" xfId="0" applyFont="1" applyBorder="1" applyAlignment="1">
      <alignment horizontal="center" vertical="center" wrapText="1"/>
    </xf>
    <xf numFmtId="0" fontId="8" fillId="0" borderId="29" xfId="0" applyFont="1" applyBorder="1" applyAlignment="1">
      <alignment horizontal="center" vertical="center" wrapText="1"/>
    </xf>
    <xf numFmtId="0" fontId="3" fillId="3" borderId="29" xfId="0" quotePrefix="1"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104" xfId="0" applyFont="1" applyFill="1" applyBorder="1" applyAlignment="1" applyProtection="1">
      <alignment horizontal="center" vertical="center" wrapText="1"/>
      <protection locked="0"/>
    </xf>
    <xf numFmtId="0" fontId="20" fillId="5" borderId="44" xfId="0" applyFont="1" applyFill="1" applyBorder="1" applyAlignment="1">
      <alignment horizontal="left" vertical="center" wrapText="1" indent="1"/>
    </xf>
    <xf numFmtId="0" fontId="20" fillId="5" borderId="39" xfId="0" applyFont="1" applyFill="1" applyBorder="1" applyAlignment="1">
      <alignment horizontal="left" vertical="center" wrapText="1" indent="1"/>
    </xf>
    <xf numFmtId="164" fontId="6" fillId="3" borderId="40" xfId="0" applyNumberFormat="1" applyFont="1" applyFill="1" applyBorder="1" applyAlignment="1" applyProtection="1">
      <alignment horizontal="center" vertical="center"/>
      <protection locked="0"/>
    </xf>
    <xf numFmtId="164" fontId="6" fillId="3" borderId="45" xfId="0" applyNumberFormat="1" applyFont="1" applyFill="1" applyBorder="1" applyAlignment="1" applyProtection="1">
      <alignment horizontal="center" vertical="center"/>
      <protection locked="0"/>
    </xf>
    <xf numFmtId="0" fontId="11" fillId="3" borderId="40" xfId="0" applyFont="1" applyFill="1" applyBorder="1" applyAlignment="1" applyProtection="1">
      <alignment horizontal="center" vertical="center" wrapText="1"/>
    </xf>
    <xf numFmtId="0" fontId="15" fillId="3" borderId="46" xfId="1"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48" xfId="0" applyFont="1" applyFill="1" applyBorder="1" applyAlignment="1">
      <alignment horizontal="center" vertical="center" wrapText="1"/>
    </xf>
    <xf numFmtId="164" fontId="6" fillId="2" borderId="26" xfId="0" applyNumberFormat="1" applyFont="1" applyFill="1" applyBorder="1" applyAlignment="1">
      <alignment horizontal="center" vertical="center"/>
    </xf>
    <xf numFmtId="164" fontId="6" fillId="2" borderId="107" xfId="0" applyNumberFormat="1" applyFont="1" applyFill="1" applyBorder="1" applyAlignment="1">
      <alignment horizontal="center" vertical="center"/>
    </xf>
    <xf numFmtId="164" fontId="6" fillId="2" borderId="13" xfId="0" applyNumberFormat="1" applyFont="1" applyFill="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165" fontId="26" fillId="3" borderId="37" xfId="0" applyNumberFormat="1" applyFont="1" applyFill="1" applyBorder="1" applyAlignment="1">
      <alignment horizontal="center" vertical="center" wrapText="1"/>
    </xf>
    <xf numFmtId="165" fontId="26" fillId="3" borderId="38" xfId="0" applyNumberFormat="1"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0" fillId="0" borderId="102" xfId="0" applyBorder="1" applyAlignment="1">
      <alignment horizontal="left" vertical="center" wrapText="1"/>
    </xf>
    <xf numFmtId="0" fontId="0" fillId="0" borderId="22" xfId="0" applyBorder="1" applyAlignment="1">
      <alignment horizontal="left" vertical="center" wrapText="1"/>
    </xf>
    <xf numFmtId="0" fontId="15" fillId="4" borderId="51" xfId="0" applyFont="1" applyFill="1" applyBorder="1" applyAlignment="1">
      <alignment horizontal="left" vertical="center" wrapText="1"/>
    </xf>
    <xf numFmtId="0" fontId="15" fillId="4" borderId="29" xfId="0" applyFont="1" applyFill="1" applyBorder="1" applyAlignment="1">
      <alignment horizontal="left" vertical="center" wrapText="1"/>
    </xf>
    <xf numFmtId="0" fontId="0" fillId="0" borderId="21" xfId="0" applyBorder="1" applyAlignment="1">
      <alignment horizontal="left" vertical="center" wrapText="1"/>
    </xf>
    <xf numFmtId="0" fontId="15" fillId="4" borderId="21"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0" fillId="0" borderId="119" xfId="0" quotePrefix="1" applyBorder="1" applyAlignment="1">
      <alignment horizontal="left"/>
    </xf>
    <xf numFmtId="0" fontId="0" fillId="0" borderId="120" xfId="0" applyBorder="1" applyAlignment="1">
      <alignment horizontal="left"/>
    </xf>
    <xf numFmtId="0" fontId="0" fillId="0" borderId="121" xfId="0" applyBorder="1" applyAlignment="1">
      <alignment horizontal="left"/>
    </xf>
    <xf numFmtId="0" fontId="8" fillId="0" borderId="105" xfId="0" applyFont="1" applyBorder="1" applyAlignment="1">
      <alignment horizontal="left" vertical="center" wrapText="1"/>
    </xf>
    <xf numFmtId="0" fontId="8" fillId="0" borderId="37" xfId="0" applyFont="1" applyBorder="1" applyAlignment="1">
      <alignment horizontal="left" vertical="center" wrapText="1"/>
    </xf>
    <xf numFmtId="0" fontId="8" fillId="0" borderId="37" xfId="0" applyFont="1" applyBorder="1" applyAlignment="1">
      <alignment horizontal="left" vertical="top" wrapText="1"/>
    </xf>
    <xf numFmtId="0" fontId="1" fillId="0" borderId="94" xfId="0" applyFont="1" applyBorder="1" applyAlignment="1">
      <alignment horizontal="center"/>
    </xf>
    <xf numFmtId="0" fontId="1" fillId="0" borderId="131" xfId="0" applyFont="1" applyBorder="1" applyAlignment="1">
      <alignment horizontal="center"/>
    </xf>
    <xf numFmtId="0" fontId="3"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8" fillId="0" borderId="102" xfId="0" applyFont="1" applyBorder="1" applyAlignment="1">
      <alignment horizontal="left" vertical="center" wrapText="1"/>
    </xf>
    <xf numFmtId="0" fontId="8" fillId="0" borderId="22" xfId="0" applyFont="1" applyBorder="1" applyAlignment="1">
      <alignment horizontal="left" vertical="center" wrapText="1"/>
    </xf>
    <xf numFmtId="0" fontId="0" fillId="0" borderId="100" xfId="0" applyBorder="1" applyAlignment="1">
      <alignment horizontal="left" vertical="center" wrapText="1"/>
    </xf>
    <xf numFmtId="0" fontId="0" fillId="0" borderId="28" xfId="0" applyBorder="1" applyAlignment="1">
      <alignment horizontal="left" vertical="center" wrapText="1"/>
    </xf>
    <xf numFmtId="164" fontId="6" fillId="2" borderId="34" xfId="0" applyNumberFormat="1" applyFont="1" applyFill="1" applyBorder="1" applyAlignment="1">
      <alignment horizontal="center" vertical="center"/>
    </xf>
    <xf numFmtId="164" fontId="6" fillId="2" borderId="52" xfId="0" applyNumberFormat="1" applyFont="1" applyFill="1" applyBorder="1" applyAlignment="1">
      <alignment horizontal="center" vertical="center"/>
    </xf>
    <xf numFmtId="164" fontId="6" fillId="4" borderId="23" xfId="0" applyNumberFormat="1" applyFont="1" applyFill="1" applyBorder="1" applyAlignment="1">
      <alignment horizontal="center" vertical="center"/>
    </xf>
    <xf numFmtId="164" fontId="6" fillId="4" borderId="24" xfId="0" applyNumberFormat="1" applyFont="1" applyFill="1" applyBorder="1" applyAlignment="1">
      <alignment horizontal="center" vertical="center"/>
    </xf>
    <xf numFmtId="0" fontId="28" fillId="4" borderId="111" xfId="0" applyFont="1" applyFill="1" applyBorder="1" applyAlignment="1">
      <alignment horizontal="left" vertical="center" wrapText="1"/>
    </xf>
    <xf numFmtId="0" fontId="28" fillId="4" borderId="124" xfId="0" applyFont="1" applyFill="1" applyBorder="1" applyAlignment="1">
      <alignment horizontal="left" vertical="center" wrapText="1"/>
    </xf>
    <xf numFmtId="0" fontId="28" fillId="4" borderId="0" xfId="0" applyFont="1" applyFill="1" applyBorder="1" applyAlignment="1">
      <alignment horizontal="left" vertical="center" wrapText="1"/>
    </xf>
    <xf numFmtId="0" fontId="28" fillId="4" borderId="129" xfId="0" applyFont="1" applyFill="1" applyBorder="1" applyAlignment="1">
      <alignment horizontal="left" vertical="center" wrapText="1"/>
    </xf>
    <xf numFmtId="0" fontId="28" fillId="4" borderId="126" xfId="0" applyFont="1" applyFill="1" applyBorder="1" applyAlignment="1">
      <alignment horizontal="left" vertical="center" wrapText="1"/>
    </xf>
    <xf numFmtId="0" fontId="28" fillId="4" borderId="127" xfId="0" applyFont="1" applyFill="1" applyBorder="1" applyAlignment="1">
      <alignment horizontal="left" vertical="center" wrapText="1"/>
    </xf>
    <xf numFmtId="0" fontId="32" fillId="2" borderId="116" xfId="0" applyFont="1" applyFill="1" applyBorder="1" applyAlignment="1">
      <alignment horizontal="left" vertical="center"/>
    </xf>
    <xf numFmtId="0" fontId="32" fillId="2" borderId="117" xfId="0" applyFont="1" applyFill="1" applyBorder="1" applyAlignment="1">
      <alignment horizontal="left" vertical="center"/>
    </xf>
    <xf numFmtId="0" fontId="32" fillId="2" borderId="118" xfId="0" applyFont="1" applyFill="1" applyBorder="1" applyAlignment="1">
      <alignment horizontal="left" vertical="center"/>
    </xf>
    <xf numFmtId="43" fontId="24" fillId="0" borderId="21" xfId="4" applyFont="1" applyBorder="1" applyAlignment="1">
      <alignment horizontal="center" vertical="center"/>
    </xf>
    <xf numFmtId="43" fontId="24" fillId="0" borderId="22" xfId="4" applyFont="1" applyBorder="1" applyAlignment="1">
      <alignment horizontal="center" vertical="center"/>
    </xf>
    <xf numFmtId="43" fontId="24" fillId="0" borderId="31" xfId="4" applyFont="1" applyBorder="1" applyAlignment="1">
      <alignment horizontal="center" vertical="center"/>
    </xf>
    <xf numFmtId="0" fontId="27" fillId="0" borderId="119" xfId="0" quotePrefix="1" applyFont="1" applyBorder="1" applyAlignment="1">
      <alignment horizontal="left"/>
    </xf>
    <xf numFmtId="0" fontId="27" fillId="0" borderId="120" xfId="0" applyFont="1" applyBorder="1" applyAlignment="1">
      <alignment horizontal="left"/>
    </xf>
    <xf numFmtId="0" fontId="27" fillId="0" borderId="121" xfId="0" applyFont="1" applyBorder="1" applyAlignment="1">
      <alignment horizontal="left"/>
    </xf>
    <xf numFmtId="0" fontId="0" fillId="0" borderId="120" xfId="0" quotePrefix="1" applyBorder="1" applyAlignment="1">
      <alignment horizontal="left"/>
    </xf>
    <xf numFmtId="0" fontId="0" fillId="0" borderId="121" xfId="0" quotePrefix="1" applyBorder="1" applyAlignment="1">
      <alignment horizontal="left"/>
    </xf>
    <xf numFmtId="0" fontId="5" fillId="4" borderId="110" xfId="0" applyFont="1" applyFill="1" applyBorder="1" applyAlignment="1">
      <alignment horizontal="left" vertical="top" wrapText="1"/>
    </xf>
    <xf numFmtId="0" fontId="5" fillId="4" borderId="111" xfId="0" applyFont="1" applyFill="1" applyBorder="1" applyAlignment="1">
      <alignment horizontal="left" vertical="top" wrapText="1"/>
    </xf>
    <xf numFmtId="0" fontId="5" fillId="4" borderId="124" xfId="0" applyFont="1" applyFill="1" applyBorder="1" applyAlignment="1">
      <alignment horizontal="left" vertical="top" wrapText="1"/>
    </xf>
    <xf numFmtId="0" fontId="5" fillId="4" borderId="1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129" xfId="0" applyFont="1" applyFill="1" applyBorder="1" applyAlignment="1">
      <alignment horizontal="left" vertical="top" wrapText="1"/>
    </xf>
    <xf numFmtId="0" fontId="0" fillId="0" borderId="119" xfId="0" applyBorder="1" applyAlignment="1">
      <alignment horizontal="left"/>
    </xf>
    <xf numFmtId="0" fontId="25" fillId="0" borderId="119" xfId="0" applyFont="1" applyBorder="1" applyAlignment="1">
      <alignment horizontal="left"/>
    </xf>
    <xf numFmtId="0" fontId="25" fillId="0" borderId="120" xfId="0" applyFont="1" applyBorder="1" applyAlignment="1">
      <alignment horizontal="left"/>
    </xf>
    <xf numFmtId="0" fontId="25" fillId="0" borderId="121" xfId="0" applyFont="1" applyBorder="1" applyAlignment="1">
      <alignment horizontal="left"/>
    </xf>
    <xf numFmtId="0" fontId="4" fillId="2" borderId="110" xfId="0" applyFont="1" applyFill="1" applyBorder="1" applyAlignment="1">
      <alignment horizontal="left" vertical="center" indent="3"/>
    </xf>
    <xf numFmtId="0" fontId="4" fillId="2" borderId="111" xfId="0" applyFont="1" applyFill="1" applyBorder="1" applyAlignment="1">
      <alignment horizontal="left" vertical="center" indent="3"/>
    </xf>
  </cellXfs>
  <cellStyles count="5">
    <cellStyle name="Collegamento ipertestuale" xfId="1" builtinId="8"/>
    <cellStyle name="Migliaia" xfId="4" builtinId="3"/>
    <cellStyle name="Normale" xfId="0" builtinId="0"/>
    <cellStyle name="Percentuale" xfId="2" builtinId="5"/>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connections" Target="connections.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lt1"/>
                </a:solidFill>
                <a:latin typeface="+mn-lt"/>
                <a:ea typeface="+mn-ea"/>
                <a:cs typeface="+mn-cs"/>
              </a:defRPr>
            </a:pPr>
            <a:r>
              <a:rPr lang="it-IT">
                <a:solidFill>
                  <a:schemeClr val="bg2"/>
                </a:solidFill>
              </a:rPr>
              <a:t>Distribution of Cleaning Cost</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lt1"/>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7516495697002002E-2"/>
          <c:y val="0.21594225211502099"/>
          <c:w val="0.61022597274942203"/>
          <c:h val="0.78405774788497895"/>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BDC-4719-ACA0-FCEC3D213E36}"/>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BDC-4719-ACA0-FCEC3D213E36}"/>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BDC-4719-ACA0-FCEC3D213E36}"/>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BDC-4719-ACA0-FCEC3D213E36}"/>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08A-47D3-BCD4-4A1DE0507665}"/>
              </c:ext>
            </c:extLst>
          </c:dPt>
          <c:dLbls>
            <c:dLbl>
              <c:idx val="0"/>
              <c:spPr>
                <a:noFill/>
                <a:ln>
                  <a:noFill/>
                </a:ln>
                <a:effectLst/>
              </c:spPr>
              <c:txPr>
                <a:bodyPr rot="0" spcFirstLastPara="1" vertOverflow="ellipsis" vert="horz" wrap="square" anchor="ctr" anchorCtr="1"/>
                <a:lstStyle/>
                <a:p>
                  <a:pPr>
                    <a:defRPr sz="1000" b="1" i="0" u="none" strike="noStrike" kern="1200" spc="0" baseline="0">
                      <a:solidFill>
                        <a:schemeClr val="lt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ABDC-4719-ACA0-FCEC3D213E36}"/>
                </c:ext>
              </c:extLst>
            </c:dLbl>
            <c:dLbl>
              <c:idx val="1"/>
              <c:spPr>
                <a:noFill/>
                <a:ln>
                  <a:noFill/>
                </a:ln>
                <a:effectLst/>
              </c:spPr>
              <c:txPr>
                <a:bodyPr rot="0" spcFirstLastPara="1" vertOverflow="ellipsis" vert="horz" wrap="square" anchor="ctr" anchorCtr="1"/>
                <a:lstStyle/>
                <a:p>
                  <a:pPr>
                    <a:defRPr sz="1000" b="1" i="0" u="none" strike="noStrike" kern="1200" spc="0" baseline="0">
                      <a:solidFill>
                        <a:schemeClr val="lt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ABDC-4719-ACA0-FCEC3D213E36}"/>
                </c:ext>
              </c:extLst>
            </c:dLbl>
            <c:dLbl>
              <c:idx val="2"/>
              <c:spPr>
                <a:noFill/>
                <a:ln>
                  <a:noFill/>
                </a:ln>
                <a:effectLst/>
              </c:spPr>
              <c:txPr>
                <a:bodyPr rot="0" spcFirstLastPara="1" vertOverflow="ellipsis" vert="horz" wrap="square" anchor="ctr" anchorCtr="1"/>
                <a:lstStyle/>
                <a:p>
                  <a:pPr>
                    <a:defRPr sz="1000" b="1" i="0" u="none" strike="noStrike" kern="1200" spc="0" baseline="0">
                      <a:solidFill>
                        <a:schemeClr val="lt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5-ABDC-4719-ACA0-FCEC3D213E36}"/>
                </c:ext>
              </c:extLst>
            </c:dLbl>
            <c:dLbl>
              <c:idx val="3"/>
              <c:spPr>
                <a:noFill/>
                <a:ln>
                  <a:noFill/>
                </a:ln>
                <a:effectLst/>
              </c:spPr>
              <c:txPr>
                <a:bodyPr rot="0" spcFirstLastPara="1" vertOverflow="ellipsis" vert="horz" wrap="square" anchor="ctr" anchorCtr="1"/>
                <a:lstStyle/>
                <a:p>
                  <a:pPr>
                    <a:defRPr sz="1000" b="1" i="0" u="none" strike="noStrike" kern="1200" spc="0" baseline="0">
                      <a:solidFill>
                        <a:schemeClr val="lt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7-ABDC-4719-ACA0-FCEC3D213E36}"/>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lt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10-708A-47D3-BCD4-4A1DE0507665}"/>
                </c:ext>
              </c:extLst>
            </c:dLbl>
            <c:spPr>
              <a:noFill/>
              <a:ln>
                <a:noFill/>
              </a:ln>
              <a:effectLst/>
            </c:sp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Report!$B$50:$F$54</c:f>
              <c:multiLvlStrCache>
                <c:ptCount val="5"/>
                <c:lvl>
                  <c:pt idx="0">
                    <c:v>EUR</c:v>
                  </c:pt>
                  <c:pt idx="1">
                    <c:v>EUR</c:v>
                  </c:pt>
                  <c:pt idx="2">
                    <c:v>EUR</c:v>
                  </c:pt>
                  <c:pt idx="3">
                    <c:v>EUR</c:v>
                  </c:pt>
                  <c:pt idx="4">
                    <c:v>EUR</c:v>
                  </c:pt>
                </c:lvl>
                <c:lvl>
                  <c:pt idx="0">
                    <c:v>Annual Cost of Workforce</c:v>
                  </c:pt>
                  <c:pt idx="1">
                    <c:v>Annual Cost of Washing Media Purchasing</c:v>
                  </c:pt>
                  <c:pt idx="2">
                    <c:v>Annual Cost of Washing Media Disposal</c:v>
                  </c:pt>
                  <c:pt idx="3">
                    <c:v>Annual Cost linked to cleaning safety actions</c:v>
                  </c:pt>
                  <c:pt idx="4">
                    <c:v>Annual Cost linked to External Cleaning Services</c:v>
                  </c:pt>
                </c:lvl>
              </c:multiLvlStrCache>
            </c:multiLvlStrRef>
          </c:cat>
          <c:val>
            <c:numRef>
              <c:f>Report!$G$50:$G$54</c:f>
              <c:numCache>
                <c:formatCode>#,##0\ _€</c:formatCode>
                <c:ptCount val="5"/>
                <c:pt idx="0">
                  <c:v>28875</c:v>
                </c:pt>
                <c:pt idx="1">
                  <c:v>47641.440000000002</c:v>
                </c:pt>
                <c:pt idx="2">
                  <c:v>139194</c:v>
                </c:pt>
                <c:pt idx="3">
                  <c:v>13860</c:v>
                </c:pt>
                <c:pt idx="4">
                  <c:v>0</c:v>
                </c:pt>
              </c:numCache>
            </c:numRef>
          </c:val>
          <c:extLst>
            <c:ext xmlns:c16="http://schemas.microsoft.com/office/drawing/2014/chart" uri="{C3380CC4-5D6E-409C-BE32-E72D297353CC}">
              <c16:uniqueId val="{00000000-42CA-4B95-B5CD-A0DF54CE0C30}"/>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BDC-4719-ACA0-FCEC3D213E36}"/>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BDC-4719-ACA0-FCEC3D213E36}"/>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BDC-4719-ACA0-FCEC3D213E36}"/>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BDC-4719-ACA0-FCEC3D213E36}"/>
              </c:ext>
            </c:extLst>
          </c:dPt>
          <c:dLbls>
            <c:dLbl>
              <c:idx val="0"/>
              <c:spPr>
                <a:noFill/>
                <a:ln>
                  <a:noFill/>
                </a:ln>
                <a:effectLst/>
              </c:spPr>
              <c:txPr>
                <a:bodyPr rot="0" spcFirstLastPara="1" vertOverflow="ellipsis" vert="horz" wrap="square" anchor="ctr" anchorCtr="1"/>
                <a:lstStyle/>
                <a:p>
                  <a:pPr>
                    <a:defRPr sz="1000" b="1" i="0" u="none" strike="noStrike" kern="1200" spc="0" baseline="0">
                      <a:solidFill>
                        <a:schemeClr val="lt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9-ABDC-4719-ACA0-FCEC3D213E36}"/>
                </c:ext>
              </c:extLst>
            </c:dLbl>
            <c:dLbl>
              <c:idx val="1"/>
              <c:spPr>
                <a:noFill/>
                <a:ln>
                  <a:noFill/>
                </a:ln>
                <a:effectLst/>
              </c:spPr>
              <c:txPr>
                <a:bodyPr rot="0" spcFirstLastPara="1" vertOverflow="ellipsis" vert="horz" wrap="square" anchor="ctr" anchorCtr="1"/>
                <a:lstStyle/>
                <a:p>
                  <a:pPr>
                    <a:defRPr sz="1000" b="1" i="0" u="none" strike="noStrike" kern="1200" spc="0" baseline="0">
                      <a:solidFill>
                        <a:schemeClr val="lt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ABDC-4719-ACA0-FCEC3D213E36}"/>
                </c:ext>
              </c:extLst>
            </c:dLbl>
            <c:dLbl>
              <c:idx val="2"/>
              <c:spPr>
                <a:noFill/>
                <a:ln>
                  <a:noFill/>
                </a:ln>
                <a:effectLst/>
              </c:spPr>
              <c:txPr>
                <a:bodyPr rot="0" spcFirstLastPara="1" vertOverflow="ellipsis" vert="horz" wrap="square" anchor="ctr" anchorCtr="1"/>
                <a:lstStyle/>
                <a:p>
                  <a:pPr>
                    <a:defRPr sz="1000" b="1" i="0" u="none" strike="noStrike" kern="1200" spc="0" baseline="0">
                      <a:solidFill>
                        <a:schemeClr val="lt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D-ABDC-4719-ACA0-FCEC3D213E36}"/>
                </c:ext>
              </c:extLst>
            </c:dLbl>
            <c:dLbl>
              <c:idx val="3"/>
              <c:spPr>
                <a:noFill/>
                <a:ln>
                  <a:noFill/>
                </a:ln>
                <a:effectLst/>
              </c:spPr>
              <c:txPr>
                <a:bodyPr rot="0" spcFirstLastPara="1" vertOverflow="ellipsis" vert="horz" wrap="square" anchor="ctr" anchorCtr="1"/>
                <a:lstStyle/>
                <a:p>
                  <a:pPr>
                    <a:defRPr sz="1000" b="1" i="0" u="none" strike="noStrike" kern="1200" spc="0" baseline="0">
                      <a:solidFill>
                        <a:schemeClr val="lt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F-ABDC-4719-ACA0-FCEC3D213E36}"/>
                </c:ext>
              </c:extLst>
            </c:dLbl>
            <c:spPr>
              <a:noFill/>
              <a:ln>
                <a:noFill/>
              </a:ln>
              <a:effectLst/>
            </c:sp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Report!$B$50:$F$54</c:f>
              <c:multiLvlStrCache>
                <c:ptCount val="5"/>
                <c:lvl>
                  <c:pt idx="0">
                    <c:v>EUR</c:v>
                  </c:pt>
                  <c:pt idx="1">
                    <c:v>EUR</c:v>
                  </c:pt>
                  <c:pt idx="2">
                    <c:v>EUR</c:v>
                  </c:pt>
                  <c:pt idx="3">
                    <c:v>EUR</c:v>
                  </c:pt>
                  <c:pt idx="4">
                    <c:v>EUR</c:v>
                  </c:pt>
                </c:lvl>
                <c:lvl>
                  <c:pt idx="0">
                    <c:v>Annual Cost of Workforce</c:v>
                  </c:pt>
                  <c:pt idx="1">
                    <c:v>Annual Cost of Washing Media Purchasing</c:v>
                  </c:pt>
                  <c:pt idx="2">
                    <c:v>Annual Cost of Washing Media Disposal</c:v>
                  </c:pt>
                  <c:pt idx="3">
                    <c:v>Annual Cost linked to cleaning safety actions</c:v>
                  </c:pt>
                  <c:pt idx="4">
                    <c:v>Annual Cost linked to External Cleaning Services</c:v>
                  </c:pt>
                </c:lvl>
              </c:multiLvlStrCache>
            </c:multiLvlStrRef>
          </c:cat>
          <c:val>
            <c:numRef>
              <c:f>Report!$H$50:$H$53</c:f>
              <c:numCache>
                <c:formatCode>#,##0\ _€</c:formatCode>
                <c:ptCount val="4"/>
              </c:numCache>
            </c:numRef>
          </c:val>
          <c:extLst>
            <c:ext xmlns:c16="http://schemas.microsoft.com/office/drawing/2014/chart" uri="{C3380CC4-5D6E-409C-BE32-E72D297353CC}">
              <c16:uniqueId val="{00000001-42CA-4B95-B5CD-A0DF54CE0C30}"/>
            </c:ext>
          </c:extLst>
        </c:ser>
        <c:dLbls>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7729083665338696"/>
          <c:y val="0.25564164479440099"/>
          <c:w val="0.30677290836653398"/>
          <c:h val="0.65778337707786505"/>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l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alpha val="50000"/>
      </a:schemeClr>
    </a:solidFill>
    <a:ln w="28575" cap="flat" cmpd="sng" algn="ctr">
      <a:solidFill>
        <a:schemeClr val="tx2"/>
      </a:solidFill>
      <a:round/>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r>
              <a:rPr lang="it-IT">
                <a:solidFill>
                  <a:schemeClr val="bg2"/>
                </a:solidFill>
              </a:rPr>
              <a:t>Cost</a:t>
            </a:r>
            <a:r>
              <a:rPr lang="it-IT" baseline="0">
                <a:solidFill>
                  <a:schemeClr val="bg2"/>
                </a:solidFill>
              </a:rPr>
              <a:t> Unbundling</a:t>
            </a:r>
            <a:endParaRPr lang="it-IT">
              <a:solidFill>
                <a:schemeClr val="bg2"/>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lotArea>
      <c:layout>
        <c:manualLayout>
          <c:layoutTarget val="inner"/>
          <c:xMode val="edge"/>
          <c:yMode val="edge"/>
          <c:x val="0.194879849428893"/>
          <c:y val="0.24545266670211399"/>
          <c:w val="0.76121279716116497"/>
          <c:h val="0.46043511541513599"/>
        </c:manualLayout>
      </c:layout>
      <c:barChart>
        <c:barDir val="col"/>
        <c:grouping val="clustered"/>
        <c:varyColors val="0"/>
        <c:ser>
          <c:idx val="0"/>
          <c:order val="0"/>
          <c:tx>
            <c:strRef>
              <c:f>Report!$B$110</c:f>
              <c:strCache>
                <c:ptCount val="1"/>
                <c:pt idx="0">
                  <c:v>Manual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(Report!$B$109,Report!$F$109,Report!$B$114,Report!$F$114)</c:f>
              <c:strCache>
                <c:ptCount val="4"/>
                <c:pt idx="0">
                  <c:v>Cost of Workforce</c:v>
                </c:pt>
                <c:pt idx="1">
                  <c:v>Cost of Media Purchasing</c:v>
                </c:pt>
                <c:pt idx="2">
                  <c:v>Cost of Waste Disposal</c:v>
                </c:pt>
                <c:pt idx="3">
                  <c:v>Cost of Safety </c:v>
                </c:pt>
              </c:strCache>
            </c:strRef>
          </c:cat>
          <c:val>
            <c:numRef>
              <c:f>(Report!$C$110,Report!$G$110,Report!$C$115,Report!$G$115)</c:f>
              <c:numCache>
                <c:formatCode>#,##0\ _€</c:formatCode>
                <c:ptCount val="4"/>
                <c:pt idx="0">
                  <c:v>28875</c:v>
                </c:pt>
                <c:pt idx="1">
                  <c:v>47641.440000000002</c:v>
                </c:pt>
                <c:pt idx="2">
                  <c:v>139194</c:v>
                </c:pt>
                <c:pt idx="3">
                  <c:v>13860</c:v>
                </c:pt>
              </c:numCache>
            </c:numRef>
          </c:val>
          <c:extLst>
            <c:ext xmlns:c16="http://schemas.microsoft.com/office/drawing/2014/chart" uri="{C3380CC4-5D6E-409C-BE32-E72D297353CC}">
              <c16:uniqueId val="{00000000-1339-4AF7-9AF9-443F53FF6E15}"/>
            </c:ext>
          </c:extLst>
        </c:ser>
        <c:ser>
          <c:idx val="2"/>
          <c:order val="1"/>
          <c:tx>
            <c:strRef>
              <c:f>Report!$B$116</c:f>
              <c:strCache>
                <c:ptCount val="1"/>
                <c:pt idx="0">
                  <c:v>Basca</c:v>
                </c:pt>
              </c:strCache>
            </c:strRef>
          </c:tx>
          <c:spPr>
            <a:solidFill>
              <a:schemeClr val="accent2"/>
            </a:solidFill>
            <a:ln>
              <a:noFill/>
            </a:ln>
            <a:effectLst/>
          </c:spPr>
          <c:invertIfNegative val="0"/>
          <c:cat>
            <c:strRef>
              <c:f>(Report!$B$109,Report!$F$109,Report!$B$114,Report!$F$114)</c:f>
              <c:strCache>
                <c:ptCount val="4"/>
                <c:pt idx="0">
                  <c:v>Cost of Workforce</c:v>
                </c:pt>
                <c:pt idx="1">
                  <c:v>Cost of Media Purchasing</c:v>
                </c:pt>
                <c:pt idx="2">
                  <c:v>Cost of Waste Disposal</c:v>
                </c:pt>
                <c:pt idx="3">
                  <c:v>Cost of Safety </c:v>
                </c:pt>
              </c:strCache>
            </c:strRef>
          </c:cat>
          <c:val>
            <c:numRef>
              <c:f>(Report!$C$111,Report!$G$111,Report!$C$116,Report!$G$116)</c:f>
              <c:numCache>
                <c:formatCode>#,##0\ _€</c:formatCode>
                <c:ptCount val="4"/>
                <c:pt idx="0">
                  <c:v>4331.25</c:v>
                </c:pt>
                <c:pt idx="1">
                  <c:v>2856.1673249999999</c:v>
                </c:pt>
                <c:pt idx="2">
                  <c:v>2869.02</c:v>
                </c:pt>
                <c:pt idx="3">
                  <c:v>2598.75</c:v>
                </c:pt>
              </c:numCache>
            </c:numRef>
          </c:val>
          <c:extLst>
            <c:ext xmlns:c16="http://schemas.microsoft.com/office/drawing/2014/chart" uri="{C3380CC4-5D6E-409C-BE32-E72D297353CC}">
              <c16:uniqueId val="{00000002-1339-4AF7-9AF9-443F53FF6E15}"/>
            </c:ext>
          </c:extLst>
        </c:ser>
        <c:dLbls>
          <c:showLegendKey val="0"/>
          <c:showVal val="0"/>
          <c:showCatName val="0"/>
          <c:showSerName val="0"/>
          <c:showPercent val="0"/>
          <c:showBubbleSize val="0"/>
        </c:dLbls>
        <c:gapWidth val="100"/>
        <c:overlap val="-24"/>
        <c:axId val="-2102502144"/>
        <c:axId val="2112695296"/>
      </c:barChart>
      <c:catAx>
        <c:axId val="-21025021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2112695296"/>
        <c:crosses val="autoZero"/>
        <c:auto val="1"/>
        <c:lblAlgn val="ctr"/>
        <c:lblOffset val="100"/>
        <c:noMultiLvlLbl val="0"/>
      </c:catAx>
      <c:valAx>
        <c:axId val="2112695296"/>
        <c:scaling>
          <c:orientation val="minMax"/>
        </c:scaling>
        <c:delete val="0"/>
        <c:axPos val="l"/>
        <c:majorGridlines>
          <c:spPr>
            <a:ln w="9525" cap="flat" cmpd="sng" algn="ctr">
              <a:solidFill>
                <a:schemeClr val="tx2">
                  <a:lumMod val="15000"/>
                  <a:lumOff val="85000"/>
                </a:schemeClr>
              </a:solidFill>
              <a:round/>
            </a:ln>
            <a:effectLst/>
          </c:spPr>
        </c:majorGridlines>
        <c:numFmt formatCode="#,##0\ 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2102502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28575"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r>
              <a:rPr lang="en-US">
                <a:solidFill>
                  <a:schemeClr val="bg2"/>
                </a:solidFill>
              </a:rPr>
              <a:t>Actual vs Basca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strRef>
              <c:f>Report!$B$110:$B$111</c:f>
              <c:strCache>
                <c:ptCount val="2"/>
                <c:pt idx="0">
                  <c:v>Manual</c:v>
                </c:pt>
                <c:pt idx="1">
                  <c:v>Basca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5-1D24-4C60-A399-6A48551AFCCC}"/>
              </c:ext>
            </c:extLst>
          </c:dPt>
          <c:cat>
            <c:strRef>
              <c:f>Report!$B$110:$B$111</c:f>
              <c:strCache>
                <c:ptCount val="2"/>
                <c:pt idx="0">
                  <c:v>Manual</c:v>
                </c:pt>
                <c:pt idx="1">
                  <c:v>Basca</c:v>
                </c:pt>
              </c:strCache>
            </c:strRef>
          </c:cat>
          <c:val>
            <c:numRef>
              <c:f>(Report!$G$55,Report!$G$91)</c:f>
              <c:numCache>
                <c:formatCode>#,##0\ _€</c:formatCode>
                <c:ptCount val="2"/>
                <c:pt idx="0">
                  <c:v>229570.44</c:v>
                </c:pt>
                <c:pt idx="1">
                  <c:v>32878.187324999999</c:v>
                </c:pt>
              </c:numCache>
            </c:numRef>
          </c:val>
          <c:extLst>
            <c:ext xmlns:c16="http://schemas.microsoft.com/office/drawing/2014/chart" uri="{C3380CC4-5D6E-409C-BE32-E72D297353CC}">
              <c16:uniqueId val="{00000000-1D24-4C60-A399-6A48551AFCCC}"/>
            </c:ext>
          </c:extLst>
        </c:ser>
        <c:dLbls>
          <c:showLegendKey val="0"/>
          <c:showVal val="0"/>
          <c:showCatName val="0"/>
          <c:showSerName val="0"/>
          <c:showPercent val="0"/>
          <c:showBubbleSize val="0"/>
        </c:dLbls>
        <c:gapWidth val="100"/>
        <c:overlap val="-24"/>
        <c:axId val="-2103951680"/>
        <c:axId val="-2103950320"/>
      </c:barChart>
      <c:catAx>
        <c:axId val="-2103951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2103950320"/>
        <c:crosses val="autoZero"/>
        <c:auto val="1"/>
        <c:lblAlgn val="ctr"/>
        <c:lblOffset val="100"/>
        <c:noMultiLvlLbl val="0"/>
      </c:catAx>
      <c:valAx>
        <c:axId val="-2103950320"/>
        <c:scaling>
          <c:orientation val="minMax"/>
        </c:scaling>
        <c:delete val="0"/>
        <c:axPos val="l"/>
        <c:majorGridlines>
          <c:spPr>
            <a:ln w="9525" cap="flat" cmpd="sng" algn="ctr">
              <a:solidFill>
                <a:schemeClr val="tx2">
                  <a:lumMod val="15000"/>
                  <a:lumOff val="85000"/>
                </a:schemeClr>
              </a:solidFill>
              <a:round/>
            </a:ln>
            <a:effectLst/>
          </c:spPr>
        </c:majorGridlines>
        <c:numFmt formatCode="#,##0\ 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2103951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28575"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it-IT" sz="1600" b="1" i="0" u="none" strike="noStrike" kern="1200" spc="0" baseline="0">
                <a:solidFill>
                  <a:schemeClr val="bg2"/>
                </a:solidFill>
                <a:latin typeface="+mn-lt"/>
                <a:ea typeface="+mn-ea"/>
                <a:cs typeface="+mn-cs"/>
              </a:defRPr>
            </a:pPr>
            <a:r>
              <a:rPr lang="it-IT" sz="1600" b="1" i="0" u="none" strike="noStrike" kern="1200" baseline="0">
                <a:solidFill>
                  <a:schemeClr val="bg2"/>
                </a:solidFill>
                <a:latin typeface="+mn-lt"/>
                <a:ea typeface="+mn-ea"/>
                <a:cs typeface="+mn-cs"/>
              </a:rPr>
              <a:t>Basca Savings Graph</a:t>
            </a:r>
          </a:p>
        </c:rich>
      </c:tx>
      <c:overlay val="0"/>
      <c:spPr>
        <a:noFill/>
        <a:ln>
          <a:noFill/>
        </a:ln>
        <a:effectLst/>
      </c:spPr>
      <c:txPr>
        <a:bodyPr rot="0" spcFirstLastPara="1" vertOverflow="ellipsis" vert="horz" wrap="square" anchor="ctr" anchorCtr="1"/>
        <a:lstStyle/>
        <a:p>
          <a:pPr algn="ctr" rtl="0">
            <a:defRPr lang="it-IT" sz="1600" b="1" i="0" u="none" strike="noStrike" kern="1200" spc="0" baseline="0">
              <a:solidFill>
                <a:schemeClr val="bg2"/>
              </a:solidFill>
              <a:latin typeface="+mn-lt"/>
              <a:ea typeface="+mn-ea"/>
              <a:cs typeface="+mn-cs"/>
            </a:defRPr>
          </a:pPr>
          <a:endParaRPr lang="en-US"/>
        </a:p>
      </c:txPr>
    </c:title>
    <c:autoTitleDeleted val="0"/>
    <c:plotArea>
      <c:layout/>
      <c:areaChart>
        <c:grouping val="stacked"/>
        <c:varyColors val="0"/>
        <c:ser>
          <c:idx val="0"/>
          <c:order val="0"/>
          <c:tx>
            <c:strRef>
              <c:f>Dati!$R$3</c:f>
              <c:strCache>
                <c:ptCount val="1"/>
                <c:pt idx="0">
                  <c:v>Cumulative</c:v>
                </c:pt>
              </c:strCache>
            </c:strRef>
          </c:tx>
          <c:spPr>
            <a:solidFill>
              <a:schemeClr val="accent1"/>
            </a:solidFill>
            <a:ln>
              <a:noFill/>
            </a:ln>
            <a:effectLst/>
          </c:spPr>
          <c:cat>
            <c:numRef>
              <c:f>Dati!$R$4:$R$14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Dati!$S$4:$S$14</c:f>
              <c:numCache>
                <c:formatCode>_("€"* #,##0.00_);_("€"* \(#,##0.00\);_("€"* "-"??_);_(@_)</c:formatCode>
                <c:ptCount val="11"/>
                <c:pt idx="0">
                  <c:v>-143500</c:v>
                </c:pt>
                <c:pt idx="1">
                  <c:v>67542.252674999996</c:v>
                </c:pt>
                <c:pt idx="2">
                  <c:v>278584.50534999999</c:v>
                </c:pt>
                <c:pt idx="3">
                  <c:v>489626.75802499999</c:v>
                </c:pt>
                <c:pt idx="4">
                  <c:v>700669.01069999998</c:v>
                </c:pt>
                <c:pt idx="5">
                  <c:v>911711.26337499998</c:v>
                </c:pt>
                <c:pt idx="6">
                  <c:v>1122753.51605</c:v>
                </c:pt>
                <c:pt idx="7">
                  <c:v>1333795.7687249999</c:v>
                </c:pt>
                <c:pt idx="8">
                  <c:v>1544838.0214</c:v>
                </c:pt>
                <c:pt idx="9">
                  <c:v>1755880.2740750001</c:v>
                </c:pt>
                <c:pt idx="10">
                  <c:v>1966922.5267500002</c:v>
                </c:pt>
              </c:numCache>
            </c:numRef>
          </c:val>
          <c:extLst>
            <c:ext xmlns:c16="http://schemas.microsoft.com/office/drawing/2014/chart" uri="{C3380CC4-5D6E-409C-BE32-E72D297353CC}">
              <c16:uniqueId val="{00000000-74F5-4288-8641-D7EB1B60D614}"/>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axId val="-2103891744"/>
        <c:axId val="-2104002976"/>
      </c:areaChart>
      <c:barChart>
        <c:barDir val="col"/>
        <c:grouping val="clustered"/>
        <c:varyColors val="0"/>
        <c:ser>
          <c:idx val="1"/>
          <c:order val="1"/>
          <c:tx>
            <c:strRef>
              <c:f>Dati!$S$3</c:f>
              <c:strCache>
                <c:ptCount val="1"/>
                <c:pt idx="0">
                  <c:v>Annual</c:v>
                </c:pt>
              </c:strCache>
            </c:strRef>
          </c:tx>
          <c:spPr>
            <a:solidFill>
              <a:schemeClr val="accent2"/>
            </a:solidFill>
            <a:ln w="25400">
              <a:noFill/>
            </a:ln>
            <a:effectLst/>
          </c:spPr>
          <c:invertIfNegative val="0"/>
          <c:cat>
            <c:numRef>
              <c:f>Dati!$R$4:$R$14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Dati!$T$4:$T$14</c:f>
              <c:numCache>
                <c:formatCode>General</c:formatCode>
                <c:ptCount val="11"/>
                <c:pt idx="1">
                  <c:v>196692.252675</c:v>
                </c:pt>
                <c:pt idx="2">
                  <c:v>196692.252675</c:v>
                </c:pt>
                <c:pt idx="3">
                  <c:v>196692.252675</c:v>
                </c:pt>
                <c:pt idx="4">
                  <c:v>196692.252675</c:v>
                </c:pt>
                <c:pt idx="5">
                  <c:v>196692.252675</c:v>
                </c:pt>
                <c:pt idx="6">
                  <c:v>196692.252675</c:v>
                </c:pt>
                <c:pt idx="7">
                  <c:v>196692.252675</c:v>
                </c:pt>
                <c:pt idx="8">
                  <c:v>196692.252675</c:v>
                </c:pt>
                <c:pt idx="9">
                  <c:v>196692.252675</c:v>
                </c:pt>
                <c:pt idx="10">
                  <c:v>196692.252675</c:v>
                </c:pt>
              </c:numCache>
            </c:numRef>
          </c:val>
          <c:extLst>
            <c:ext xmlns:c16="http://schemas.microsoft.com/office/drawing/2014/chart" uri="{C3380CC4-5D6E-409C-BE32-E72D297353CC}">
              <c16:uniqueId val="{00000002-74F5-4288-8641-D7EB1B60D614}"/>
            </c:ext>
          </c:extLst>
        </c:ser>
        <c:dLbls>
          <c:showLegendKey val="0"/>
          <c:showVal val="0"/>
          <c:showCatName val="0"/>
          <c:showSerName val="0"/>
          <c:showPercent val="0"/>
          <c:showBubbleSize val="0"/>
        </c:dLbls>
        <c:gapWidth val="150"/>
        <c:axId val="-2103891744"/>
        <c:axId val="-2104002976"/>
      </c:barChart>
      <c:catAx>
        <c:axId val="-210389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it-IT" sz="900" b="0" i="0" u="none" strike="noStrike" kern="1200" baseline="0">
                <a:solidFill>
                  <a:schemeClr val="bg2"/>
                </a:solidFill>
                <a:effectLst>
                  <a:outerShdw blurRad="50800" dist="50800" dir="5400000" algn="ctr" rotWithShape="0">
                    <a:schemeClr val="bg2"/>
                  </a:outerShdw>
                </a:effectLst>
                <a:latin typeface="+mn-lt"/>
                <a:ea typeface="+mn-ea"/>
                <a:cs typeface="+mn-cs"/>
              </a:defRPr>
            </a:pPr>
            <a:endParaRPr lang="en-US"/>
          </a:p>
        </c:txPr>
        <c:crossAx val="-2104002976"/>
        <c:crosses val="autoZero"/>
        <c:auto val="1"/>
        <c:lblAlgn val="ctr"/>
        <c:lblOffset val="100"/>
        <c:noMultiLvlLbl val="0"/>
      </c:catAx>
      <c:valAx>
        <c:axId val="-2104002976"/>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lang="it-IT" sz="900" b="0" i="0" u="none" strike="noStrike" kern="1200" baseline="0">
                <a:solidFill>
                  <a:schemeClr val="dk1"/>
                </a:solidFill>
                <a:latin typeface="+mn-lt"/>
                <a:ea typeface="+mn-ea"/>
                <a:cs typeface="+mn-cs"/>
              </a:defRPr>
            </a:pPr>
            <a:endParaRPr lang="en-US"/>
          </a:p>
        </c:txPr>
        <c:crossAx val="-21038917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it-IT" sz="900" b="0" i="0" u="none" strike="noStrike" kern="1200" baseline="0">
              <a:solidFill>
                <a:schemeClr val="dk1"/>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28575" cap="flat" cmpd="sng" algn="ctr">
      <a:solidFill>
        <a:schemeClr val="tx2"/>
      </a:solidFill>
      <a:round/>
    </a:ln>
    <a:effectLst/>
  </c:spPr>
  <c:txPr>
    <a:bodyPr/>
    <a:lstStyle/>
    <a:p>
      <a:pPr>
        <a:defRPr lang="it-IT" sz="900" b="0" i="0" u="none" strike="noStrike" kern="1200" baseline="0">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lt1"/>
                </a:solidFill>
                <a:latin typeface="+mn-lt"/>
                <a:ea typeface="+mn-ea"/>
                <a:cs typeface="+mn-cs"/>
              </a:defRPr>
            </a:pPr>
            <a:r>
              <a:rPr lang="it-IT">
                <a:solidFill>
                  <a:schemeClr val="bg2"/>
                </a:solidFill>
              </a:rPr>
              <a:t>Basca WM Distribution of Cost</a:t>
            </a:r>
          </a:p>
        </c:rich>
      </c:tx>
      <c:layout>
        <c:manualLayout>
          <c:xMode val="edge"/>
          <c:yMode val="edge"/>
          <c:x val="0.115485764279465"/>
          <c:y val="1.7316017316017299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lt1"/>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7516495697002002E-2"/>
          <c:y val="0.21594225211502099"/>
          <c:w val="0.61022597274942203"/>
          <c:h val="0.78405774788497895"/>
        </c:manualLayout>
      </c:layout>
      <c:pie3DChart>
        <c:varyColors val="1"/>
        <c:ser>
          <c:idx val="2"/>
          <c:order val="0"/>
          <c:dPt>
            <c:idx val="0"/>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2-D195-417D-BF0A-FD00AAA8740D}"/>
              </c:ext>
            </c:extLst>
          </c:dPt>
          <c:dPt>
            <c:idx val="1"/>
            <c:bubble3D val="0"/>
            <c:spPr>
              <a:solidFill>
                <a:schemeClr val="accent6">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2E-D195-417D-BF0A-FD00AAA8740D}"/>
              </c:ext>
            </c:extLst>
          </c:dPt>
          <c:dPt>
            <c:idx val="2"/>
            <c:bubble3D val="0"/>
            <c:spPr>
              <a:solidFill>
                <a:schemeClr val="accent5">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3E-D195-417D-BF0A-FD00AAA8740D}"/>
              </c:ext>
            </c:extLst>
          </c:dPt>
          <c:dPt>
            <c:idx val="3"/>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4A-D195-417D-BF0A-FD00AAA8740D}"/>
              </c:ext>
            </c:extLst>
          </c:dPt>
          <c:dPt>
            <c:idx val="4"/>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0-D195-417D-BF0A-FD00AAA8740D}"/>
              </c:ext>
            </c:extLst>
          </c:dPt>
          <c:dPt>
            <c:idx val="5"/>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A-D195-417D-BF0A-FD00AAA8740D}"/>
              </c:ext>
            </c:extLst>
          </c:dPt>
          <c:dPt>
            <c:idx val="6"/>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5D-D195-417D-BF0A-FD00AAA8740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lt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22-D195-417D-BF0A-FD00AAA8740D}"/>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lt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2E-D195-417D-BF0A-FD00AAA8740D}"/>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lt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3E-D195-417D-BF0A-FD00AAA8740D}"/>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lt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4A-D195-417D-BF0A-FD00AAA8740D}"/>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lt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50-D195-417D-BF0A-FD00AAA8740D}"/>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lt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5A-D195-417D-BF0A-FD00AAA8740D}"/>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lt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5D-D195-417D-BF0A-FD00AAA8740D}"/>
                </c:ext>
              </c:extLst>
            </c:dLbl>
            <c:spPr>
              <a:noFill/>
              <a:ln>
                <a:noFill/>
              </a:ln>
              <a:effectLst/>
            </c:sp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Report!$B$84:$F$90</c:f>
              <c:multiLvlStrCache>
                <c:ptCount val="7"/>
                <c:lvl>
                  <c:pt idx="0">
                    <c:v>EUR</c:v>
                  </c:pt>
                  <c:pt idx="1">
                    <c:v>EUR</c:v>
                  </c:pt>
                  <c:pt idx="2">
                    <c:v>EUR</c:v>
                  </c:pt>
                  <c:pt idx="3">
                    <c:v>EUR</c:v>
                  </c:pt>
                  <c:pt idx="4">
                    <c:v>EUR</c:v>
                  </c:pt>
                  <c:pt idx="5">
                    <c:v>EUR</c:v>
                  </c:pt>
                  <c:pt idx="6">
                    <c:v>EUR</c:v>
                  </c:pt>
                </c:lvl>
                <c:lvl>
                  <c:pt idx="0">
                    <c:v>Annual Cost of Basca WM Amortization</c:v>
                  </c:pt>
                  <c:pt idx="1">
                    <c:v>Average Annual Cost of Basca WM Maintance</c:v>
                  </c:pt>
                  <c:pt idx="2">
                    <c:v>Annual Cost of Power Consumption</c:v>
                  </c:pt>
                  <c:pt idx="3">
                    <c:v>Annual Cost of Workforce</c:v>
                  </c:pt>
                  <c:pt idx="4">
                    <c:v>Annual Cost of Washing Media Purchasing</c:v>
                  </c:pt>
                  <c:pt idx="5">
                    <c:v>Annual Cost of Washing Media Disposal</c:v>
                  </c:pt>
                  <c:pt idx="6">
                    <c:v>Annual Cost linked of cleaning safety actions</c:v>
                  </c:pt>
                </c:lvl>
              </c:multiLvlStrCache>
            </c:multiLvlStrRef>
          </c:cat>
          <c:val>
            <c:numRef>
              <c:f>Report!$G$84:$G$90</c:f>
              <c:numCache>
                <c:formatCode>#,##0\ _€</c:formatCode>
                <c:ptCount val="7"/>
                <c:pt idx="0">
                  <c:v>14350</c:v>
                </c:pt>
                <c:pt idx="1">
                  <c:v>2870</c:v>
                </c:pt>
                <c:pt idx="2">
                  <c:v>3003</c:v>
                </c:pt>
                <c:pt idx="3">
                  <c:v>4331.25</c:v>
                </c:pt>
                <c:pt idx="4">
                  <c:v>2856.1673249999999</c:v>
                </c:pt>
                <c:pt idx="5">
                  <c:v>2869.02</c:v>
                </c:pt>
                <c:pt idx="6">
                  <c:v>2598.75</c:v>
                </c:pt>
              </c:numCache>
            </c:numRef>
          </c:val>
          <c:extLst>
            <c:ext xmlns:c16="http://schemas.microsoft.com/office/drawing/2014/chart" uri="{C3380CC4-5D6E-409C-BE32-E72D297353CC}">
              <c16:uniqueId val="{00000017-D195-417D-BF0A-FD00AAA8740D}"/>
            </c:ext>
          </c:extLst>
        </c:ser>
        <c:dLbls>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6713200849893795"/>
          <c:y val="0.157517583029394"/>
          <c:w val="0.32270926134233202"/>
          <c:h val="0.82251354944268296"/>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l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alpha val="50000"/>
      </a:schemeClr>
    </a:solidFill>
    <a:ln w="28575" cap="flat" cmpd="sng" algn="ctr">
      <a:solidFill>
        <a:schemeClr val="tx2"/>
      </a:solidFill>
      <a:round/>
    </a:ln>
    <a:effectLst/>
  </c:spPr>
  <c:txPr>
    <a:bodyPr/>
    <a:lstStyle/>
    <a:p>
      <a:pPr>
        <a:defRPr>
          <a:solidFill>
            <a:schemeClr val="lt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image" Target="../media/image3.jpeg"/><Relationship Id="rId7" Type="http://schemas.openxmlformats.org/officeDocument/2006/relationships/image" Target="../media/image4.jpeg"/><Relationship Id="rId12" Type="http://schemas.openxmlformats.org/officeDocument/2006/relationships/image" Target="../media/image8.PNG"/><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4.xml"/><Relationship Id="rId11" Type="http://schemas.openxmlformats.org/officeDocument/2006/relationships/image" Target="../media/image7.jpeg"/><Relationship Id="rId5" Type="http://schemas.openxmlformats.org/officeDocument/2006/relationships/chart" Target="../charts/chart3.xml"/><Relationship Id="rId10" Type="http://schemas.openxmlformats.org/officeDocument/2006/relationships/image" Target="../media/image6.PNG"/><Relationship Id="rId4" Type="http://schemas.openxmlformats.org/officeDocument/2006/relationships/chart" Target="../charts/chart2.xml"/><Relationship Id="rId9"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342901</xdr:colOff>
      <xdr:row>0</xdr:row>
      <xdr:rowOff>19050</xdr:rowOff>
    </xdr:from>
    <xdr:to>
      <xdr:col>1</xdr:col>
      <xdr:colOff>596695</xdr:colOff>
      <xdr:row>0</xdr:row>
      <xdr:rowOff>1099050</xdr:rowOff>
    </xdr:to>
    <xdr:pic>
      <xdr:nvPicPr>
        <xdr:cNvPr id="3" name="Immagine 2">
          <a:extLst>
            <a:ext uri="{FF2B5EF4-FFF2-40B4-BE49-F238E27FC236}">
              <a16:creationId xmlns:a16="http://schemas.microsoft.com/office/drawing/2014/main" id="{EB3CB726-ED29-4290-A6DC-0B52AAFFC0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1" y="19050"/>
          <a:ext cx="987219" cy="1080000"/>
        </a:xfrm>
        <a:prstGeom prst="rect">
          <a:avLst/>
        </a:prstGeom>
      </xdr:spPr>
    </xdr:pic>
    <xdr:clientData/>
  </xdr:twoCellAnchor>
  <xdr:twoCellAnchor>
    <xdr:from>
      <xdr:col>1</xdr:col>
      <xdr:colOff>1</xdr:colOff>
      <xdr:row>55</xdr:row>
      <xdr:rowOff>85724</xdr:rowOff>
    </xdr:from>
    <xdr:to>
      <xdr:col>8</xdr:col>
      <xdr:colOff>1</xdr:colOff>
      <xdr:row>70</xdr:row>
      <xdr:rowOff>161925</xdr:rowOff>
    </xdr:to>
    <xdr:graphicFrame macro="">
      <xdr:nvGraphicFramePr>
        <xdr:cNvPr id="7" name="Grafico 6">
          <a:extLst>
            <a:ext uri="{FF2B5EF4-FFF2-40B4-BE49-F238E27FC236}">
              <a16:creationId xmlns:a16="http://schemas.microsoft.com/office/drawing/2014/main" id="{4C58C61D-64C6-44AD-B868-8319F64DDA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1854</xdr:colOff>
      <xdr:row>81</xdr:row>
      <xdr:rowOff>9525</xdr:rowOff>
    </xdr:from>
    <xdr:to>
      <xdr:col>8</xdr:col>
      <xdr:colOff>3449</xdr:colOff>
      <xdr:row>83</xdr:row>
      <xdr:rowOff>0</xdr:rowOff>
    </xdr:to>
    <xdr:pic>
      <xdr:nvPicPr>
        <xdr:cNvPr id="4" name="Immagine 3">
          <a:extLst>
            <a:ext uri="{FF2B5EF4-FFF2-40B4-BE49-F238E27FC236}">
              <a16:creationId xmlns:a16="http://schemas.microsoft.com/office/drawing/2014/main" id="{C0E75334-A8FE-45DA-9C56-CC44DF7C3D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9030" y="31329966"/>
          <a:ext cx="5089066" cy="2534210"/>
        </a:xfrm>
        <a:prstGeom prst="rect">
          <a:avLst/>
        </a:prstGeom>
      </xdr:spPr>
    </xdr:pic>
    <xdr:clientData/>
  </xdr:twoCellAnchor>
  <xdr:twoCellAnchor>
    <xdr:from>
      <xdr:col>0</xdr:col>
      <xdr:colOff>656896</xdr:colOff>
      <xdr:row>117</xdr:row>
      <xdr:rowOff>57809</xdr:rowOff>
    </xdr:from>
    <xdr:to>
      <xdr:col>5</xdr:col>
      <xdr:colOff>249618</xdr:colOff>
      <xdr:row>128</xdr:row>
      <xdr:rowOff>91966</xdr:rowOff>
    </xdr:to>
    <xdr:graphicFrame macro="">
      <xdr:nvGraphicFramePr>
        <xdr:cNvPr id="14" name="Grafico 13">
          <a:extLst>
            <a:ext uri="{FF2B5EF4-FFF2-40B4-BE49-F238E27FC236}">
              <a16:creationId xmlns:a16="http://schemas.microsoft.com/office/drawing/2014/main" id="{0B42B35D-63D1-4555-9E48-FE3C3C49C3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249622</xdr:colOff>
      <xdr:row>118</xdr:row>
      <xdr:rowOff>660</xdr:rowOff>
    </xdr:from>
    <xdr:to>
      <xdr:col>8</xdr:col>
      <xdr:colOff>19050</xdr:colOff>
      <xdr:row>128</xdr:row>
      <xdr:rowOff>91965</xdr:rowOff>
    </xdr:to>
    <xdr:graphicFrame macro="">
      <xdr:nvGraphicFramePr>
        <xdr:cNvPr id="15" name="Grafico 14">
          <a:extLst>
            <a:ext uri="{FF2B5EF4-FFF2-40B4-BE49-F238E27FC236}">
              <a16:creationId xmlns:a16="http://schemas.microsoft.com/office/drawing/2014/main" id="{81057EAE-CD93-4ECF-9E9A-13804A5CA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13137</xdr:colOff>
      <xdr:row>136</xdr:row>
      <xdr:rowOff>111673</xdr:rowOff>
    </xdr:from>
    <xdr:to>
      <xdr:col>7</xdr:col>
      <xdr:colOff>834258</xdr:colOff>
      <xdr:row>148</xdr:row>
      <xdr:rowOff>59121</xdr:rowOff>
    </xdr:to>
    <xdr:graphicFrame macro="">
      <xdr:nvGraphicFramePr>
        <xdr:cNvPr id="2" name="Grafico 1">
          <a:extLst>
            <a:ext uri="{FF2B5EF4-FFF2-40B4-BE49-F238E27FC236}">
              <a16:creationId xmlns:a16="http://schemas.microsoft.com/office/drawing/2014/main" id="{944B99EE-E012-4680-9FD5-89B6D427B8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xdr:col>
      <xdr:colOff>561975</xdr:colOff>
      <xdr:row>81</xdr:row>
      <xdr:rowOff>32187</xdr:rowOff>
    </xdr:from>
    <xdr:to>
      <xdr:col>7</xdr:col>
      <xdr:colOff>700090</xdr:colOff>
      <xdr:row>81</xdr:row>
      <xdr:rowOff>894202</xdr:rowOff>
    </xdr:to>
    <xdr:pic>
      <xdr:nvPicPr>
        <xdr:cNvPr id="10" name="Immagine 9">
          <a:extLst>
            <a:ext uri="{FF2B5EF4-FFF2-40B4-BE49-F238E27FC236}">
              <a16:creationId xmlns:a16="http://schemas.microsoft.com/office/drawing/2014/main" id="{7D94B597-A9FC-4C25-BC8A-46BA257BBB5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48225" y="31331337"/>
          <a:ext cx="852490" cy="862015"/>
        </a:xfrm>
        <a:prstGeom prst="rect">
          <a:avLst/>
        </a:prstGeom>
      </xdr:spPr>
    </xdr:pic>
    <xdr:clientData/>
  </xdr:twoCellAnchor>
  <xdr:twoCellAnchor>
    <xdr:from>
      <xdr:col>1</xdr:col>
      <xdr:colOff>0</xdr:colOff>
      <xdr:row>91</xdr:row>
      <xdr:rowOff>19050</xdr:rowOff>
    </xdr:from>
    <xdr:to>
      <xdr:col>7</xdr:col>
      <xdr:colOff>876299</xdr:colOff>
      <xdr:row>102</xdr:row>
      <xdr:rowOff>123825</xdr:rowOff>
    </xdr:to>
    <xdr:graphicFrame macro="">
      <xdr:nvGraphicFramePr>
        <xdr:cNvPr id="13" name="Grafico 12">
          <a:extLst>
            <a:ext uri="{FF2B5EF4-FFF2-40B4-BE49-F238E27FC236}">
              <a16:creationId xmlns:a16="http://schemas.microsoft.com/office/drawing/2014/main" id="{9E3B1D29-C7BF-4BFF-99A2-3E1CB1A0E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0</xdr:col>
      <xdr:colOff>342901</xdr:colOff>
      <xdr:row>21</xdr:row>
      <xdr:rowOff>19050</xdr:rowOff>
    </xdr:from>
    <xdr:ext cx="987219" cy="1080000"/>
    <xdr:pic>
      <xdr:nvPicPr>
        <xdr:cNvPr id="11" name="Immagine 10">
          <a:extLst>
            <a:ext uri="{FF2B5EF4-FFF2-40B4-BE49-F238E27FC236}">
              <a16:creationId xmlns:a16="http://schemas.microsoft.com/office/drawing/2014/main" id="{071ECF7E-50B8-449A-B4A4-CBD1D8E32B2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42901" y="19050"/>
          <a:ext cx="987219" cy="1080000"/>
        </a:xfrm>
        <a:prstGeom prst="rect">
          <a:avLst/>
        </a:prstGeom>
      </xdr:spPr>
    </xdr:pic>
    <xdr:clientData/>
  </xdr:oneCellAnchor>
  <xdr:oneCellAnchor>
    <xdr:from>
      <xdr:col>0</xdr:col>
      <xdr:colOff>342901</xdr:colOff>
      <xdr:row>42</xdr:row>
      <xdr:rowOff>19050</xdr:rowOff>
    </xdr:from>
    <xdr:ext cx="982457" cy="1080000"/>
    <xdr:pic>
      <xdr:nvPicPr>
        <xdr:cNvPr id="12" name="Immagine 11">
          <a:extLst>
            <a:ext uri="{FF2B5EF4-FFF2-40B4-BE49-F238E27FC236}">
              <a16:creationId xmlns:a16="http://schemas.microsoft.com/office/drawing/2014/main" id="{AD23E5F8-CDF5-4101-A76C-5B8C325B2F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1" y="19050"/>
          <a:ext cx="982457" cy="1080000"/>
        </a:xfrm>
        <a:prstGeom prst="rect">
          <a:avLst/>
        </a:prstGeom>
      </xdr:spPr>
    </xdr:pic>
    <xdr:clientData/>
  </xdr:oneCellAnchor>
  <xdr:oneCellAnchor>
    <xdr:from>
      <xdr:col>0</xdr:col>
      <xdr:colOff>342901</xdr:colOff>
      <xdr:row>74</xdr:row>
      <xdr:rowOff>1732</xdr:rowOff>
    </xdr:from>
    <xdr:ext cx="982457" cy="1080000"/>
    <xdr:pic>
      <xdr:nvPicPr>
        <xdr:cNvPr id="16" name="Immagine 15">
          <a:extLst>
            <a:ext uri="{FF2B5EF4-FFF2-40B4-BE49-F238E27FC236}">
              <a16:creationId xmlns:a16="http://schemas.microsoft.com/office/drawing/2014/main" id="{E8306B80-180C-4B65-98BD-2A3EBBE2DD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1" y="28585391"/>
          <a:ext cx="982457" cy="1080000"/>
        </a:xfrm>
        <a:prstGeom prst="rect">
          <a:avLst/>
        </a:prstGeom>
      </xdr:spPr>
    </xdr:pic>
    <xdr:clientData/>
  </xdr:oneCellAnchor>
  <xdr:oneCellAnchor>
    <xdr:from>
      <xdr:col>0</xdr:col>
      <xdr:colOff>342901</xdr:colOff>
      <xdr:row>155</xdr:row>
      <xdr:rowOff>19050</xdr:rowOff>
    </xdr:from>
    <xdr:ext cx="982457" cy="1080000"/>
    <xdr:pic>
      <xdr:nvPicPr>
        <xdr:cNvPr id="17" name="Immagine 16">
          <a:extLst>
            <a:ext uri="{FF2B5EF4-FFF2-40B4-BE49-F238E27FC236}">
              <a16:creationId xmlns:a16="http://schemas.microsoft.com/office/drawing/2014/main" id="{40D4FEA5-5A7A-4C46-A620-A5872845EC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1" y="28584525"/>
          <a:ext cx="982457" cy="1080000"/>
        </a:xfrm>
        <a:prstGeom prst="rect">
          <a:avLst/>
        </a:prstGeom>
      </xdr:spPr>
    </xdr:pic>
    <xdr:clientData/>
  </xdr:oneCellAnchor>
  <xdr:twoCellAnchor editAs="oneCell">
    <xdr:from>
      <xdr:col>1</xdr:col>
      <xdr:colOff>679173</xdr:colOff>
      <xdr:row>179</xdr:row>
      <xdr:rowOff>57979</xdr:rowOff>
    </xdr:from>
    <xdr:to>
      <xdr:col>7</xdr:col>
      <xdr:colOff>105620</xdr:colOff>
      <xdr:row>193</xdr:row>
      <xdr:rowOff>619</xdr:rowOff>
    </xdr:to>
    <xdr:pic>
      <xdr:nvPicPr>
        <xdr:cNvPr id="19" name="Immagine 18">
          <a:extLst>
            <a:ext uri="{FF2B5EF4-FFF2-40B4-BE49-F238E27FC236}">
              <a16:creationId xmlns:a16="http://schemas.microsoft.com/office/drawing/2014/main" id="{AE2B3414-9A1E-431A-B8D6-FFCC1F12B515}"/>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424608" y="54598957"/>
          <a:ext cx="3899055" cy="2675415"/>
        </a:xfrm>
        <a:prstGeom prst="rect">
          <a:avLst/>
        </a:prstGeom>
      </xdr:spPr>
    </xdr:pic>
    <xdr:clientData/>
  </xdr:twoCellAnchor>
  <xdr:twoCellAnchor>
    <xdr:from>
      <xdr:col>0</xdr:col>
      <xdr:colOff>7906</xdr:colOff>
      <xdr:row>192</xdr:row>
      <xdr:rowOff>181840</xdr:rowOff>
    </xdr:from>
    <xdr:to>
      <xdr:col>1</xdr:col>
      <xdr:colOff>198406</xdr:colOff>
      <xdr:row>202</xdr:row>
      <xdr:rowOff>190123</xdr:rowOff>
    </xdr:to>
    <xdr:sp macro="" textlink="">
      <xdr:nvSpPr>
        <xdr:cNvPr id="8" name="Triangolo rettangolo 7">
          <a:extLst>
            <a:ext uri="{FF2B5EF4-FFF2-40B4-BE49-F238E27FC236}">
              <a16:creationId xmlns:a16="http://schemas.microsoft.com/office/drawing/2014/main" id="{F13579D7-72F0-4101-B5E8-6255B582B66D}"/>
            </a:ext>
          </a:extLst>
        </xdr:cNvPr>
        <xdr:cNvSpPr/>
      </xdr:nvSpPr>
      <xdr:spPr>
        <a:xfrm>
          <a:off x="7906" y="57098045"/>
          <a:ext cx="909205" cy="2190373"/>
        </a:xfrm>
        <a:prstGeom prst="rtTriangl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6623</xdr:colOff>
      <xdr:row>196</xdr:row>
      <xdr:rowOff>132984</xdr:rowOff>
    </xdr:from>
    <xdr:to>
      <xdr:col>0</xdr:col>
      <xdr:colOff>588065</xdr:colOff>
      <xdr:row>202</xdr:row>
      <xdr:rowOff>178594</xdr:rowOff>
    </xdr:to>
    <xdr:sp macro="" textlink="">
      <xdr:nvSpPr>
        <xdr:cNvPr id="20" name="Triangolo rettangolo 19">
          <a:extLst>
            <a:ext uri="{FF2B5EF4-FFF2-40B4-BE49-F238E27FC236}">
              <a16:creationId xmlns:a16="http://schemas.microsoft.com/office/drawing/2014/main" id="{47657A5F-135D-4902-B0FD-0D616C18742C}"/>
            </a:ext>
          </a:extLst>
        </xdr:cNvPr>
        <xdr:cNvSpPr/>
      </xdr:nvSpPr>
      <xdr:spPr>
        <a:xfrm>
          <a:off x="6623" y="58088279"/>
          <a:ext cx="581442" cy="1188610"/>
        </a:xfrm>
        <a:prstGeom prst="rtTriangle">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2</xdr:col>
      <xdr:colOff>588065</xdr:colOff>
      <xdr:row>197</xdr:row>
      <xdr:rowOff>41413</xdr:rowOff>
    </xdr:from>
    <xdr:ext cx="870307" cy="900000"/>
    <xdr:pic>
      <xdr:nvPicPr>
        <xdr:cNvPr id="24" name="Immagine 23">
          <a:extLst>
            <a:ext uri="{FF2B5EF4-FFF2-40B4-BE49-F238E27FC236}">
              <a16:creationId xmlns:a16="http://schemas.microsoft.com/office/drawing/2014/main" id="{C0D4DAF1-93EC-4403-97E8-C33BA01D4A0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078935" y="58036239"/>
          <a:ext cx="870307" cy="900000"/>
        </a:xfrm>
        <a:prstGeom prst="rect">
          <a:avLst/>
        </a:prstGeom>
      </xdr:spPr>
    </xdr:pic>
    <xdr:clientData/>
  </xdr:oneCellAnchor>
  <xdr:oneCellAnchor>
    <xdr:from>
      <xdr:col>5</xdr:col>
      <xdr:colOff>513146</xdr:colOff>
      <xdr:row>197</xdr:row>
      <xdr:rowOff>85461</xdr:rowOff>
    </xdr:from>
    <xdr:ext cx="235267" cy="941069"/>
    <xdr:pic>
      <xdr:nvPicPr>
        <xdr:cNvPr id="25" name="Immagine 24">
          <a:extLst>
            <a:ext uri="{FF2B5EF4-FFF2-40B4-BE49-F238E27FC236}">
              <a16:creationId xmlns:a16="http://schemas.microsoft.com/office/drawing/2014/main" id="{90599FB6-C6CF-4894-B531-A3D22AAE8628}"/>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106669" y="58231256"/>
          <a:ext cx="235267" cy="941069"/>
        </a:xfrm>
        <a:prstGeom prst="rect">
          <a:avLst/>
        </a:prstGeom>
      </xdr:spPr>
    </xdr:pic>
    <xdr:clientData/>
  </xdr:oneCellAnchor>
</xdr:wsDr>
</file>

<file path=xl/drawings/drawing2.xml><?xml version="1.0" encoding="utf-8"?>
<c:userShapes xmlns:c="http://schemas.openxmlformats.org/drawingml/2006/chart">
  <cdr:relSizeAnchor xmlns:cdr="http://schemas.openxmlformats.org/drawingml/2006/chartDrawing">
    <cdr:from>
      <cdr:x>0.00508</cdr:x>
      <cdr:y>0.01008</cdr:y>
    </cdr:from>
    <cdr:to>
      <cdr:x>0.11443</cdr:x>
      <cdr:y>0.20041</cdr:y>
    </cdr:to>
    <cdr:pic>
      <cdr:nvPicPr>
        <cdr:cNvPr id="2" name="Immagine 1">
          <a:extLst xmlns:a="http://schemas.openxmlformats.org/drawingml/2006/main">
            <a:ext uri="{FF2B5EF4-FFF2-40B4-BE49-F238E27FC236}">
              <a16:creationId xmlns:a16="http://schemas.microsoft.com/office/drawing/2014/main" id="{7D94B597-A9FC-4C25-BC8A-46BA257BBB5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5207" y="29562"/>
          <a:ext cx="542652" cy="558371"/>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0.88339</cdr:x>
      <cdr:y>0.0183</cdr:y>
    </cdr:from>
    <cdr:to>
      <cdr:x>0.99568</cdr:x>
      <cdr:y>0.25774</cdr:y>
    </cdr:to>
    <cdr:pic>
      <cdr:nvPicPr>
        <cdr:cNvPr id="3" name="Immagine 2">
          <a:extLst xmlns:a="http://schemas.openxmlformats.org/drawingml/2006/main">
            <a:ext uri="{FF2B5EF4-FFF2-40B4-BE49-F238E27FC236}">
              <a16:creationId xmlns:a16="http://schemas.microsoft.com/office/drawing/2014/main" id="{CD16AAB2-E897-4822-B9D6-5D50169BEBD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402408" y="40881"/>
          <a:ext cx="559603" cy="534777"/>
        </a:xfrm>
        <a:prstGeom xmlns:a="http://schemas.openxmlformats.org/drawingml/2006/main" prst="rect">
          <a:avLst/>
        </a:prstGeom>
      </cdr:spPr>
    </cdr:pic>
  </cdr:relSizeAnchor>
</c:userShapes>
</file>

<file path=xl/theme/theme1.xml><?xml version="1.0" encoding="utf-8"?>
<a:theme xmlns:a="http://schemas.openxmlformats.org/drawingml/2006/main" name="Tema di Office">
  <a:themeElements>
    <a:clrScheme name="Basca">
      <a:dk1>
        <a:srgbClr val="423838"/>
      </a:dk1>
      <a:lt1>
        <a:srgbClr val="FFFFFF"/>
      </a:lt1>
      <a:dk2>
        <a:srgbClr val="2E4992"/>
      </a:dk2>
      <a:lt2>
        <a:srgbClr val="FEFFFF"/>
      </a:lt2>
      <a:accent1>
        <a:srgbClr val="2E4891"/>
      </a:accent1>
      <a:accent2>
        <a:srgbClr val="DB3F65"/>
      </a:accent2>
      <a:accent3>
        <a:srgbClr val="73B682"/>
      </a:accent3>
      <a:accent4>
        <a:srgbClr val="F3D03F"/>
      </a:accent4>
      <a:accent5>
        <a:srgbClr val="645188"/>
      </a:accent5>
      <a:accent6>
        <a:srgbClr val="A9BDC2"/>
      </a:accent6>
      <a:hlink>
        <a:srgbClr val="DA3E65"/>
      </a:hlink>
      <a:folHlink>
        <a:srgbClr val="954F72"/>
      </a:folHlink>
    </a:clrScheme>
    <a:fontScheme name="Corbel">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facebook.com/Basca.tech/" TargetMode="External"/><Relationship Id="rId7" Type="http://schemas.openxmlformats.org/officeDocument/2006/relationships/hyperlink" Target="https://plus.google.com/u/0/b/116248414056461189773/116248414056461189773" TargetMode="External"/><Relationship Id="rId2" Type="http://schemas.openxmlformats.org/officeDocument/2006/relationships/hyperlink" Target="https://www.basca.tech/cleaning-sustainability-test" TargetMode="External"/><Relationship Id="rId1" Type="http://schemas.openxmlformats.org/officeDocument/2006/relationships/hyperlink" Target="https://www.basca.tech/blog/list-of-safety-cost-related-to-cleaning-activities" TargetMode="External"/><Relationship Id="rId6" Type="http://schemas.openxmlformats.org/officeDocument/2006/relationships/hyperlink" Target="https://www.youtube.com/channel/UCmkQ-mB05Av-TySfO5-5PJQ?view_as=subscriber" TargetMode="External"/><Relationship Id="rId5" Type="http://schemas.openxmlformats.org/officeDocument/2006/relationships/hyperlink" Target="https://twitter.com/Basca_Tech" TargetMode="External"/><Relationship Id="rId4" Type="http://schemas.openxmlformats.org/officeDocument/2006/relationships/hyperlink" Target="https://www.linkedin.com/company/bascatech/"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R409"/>
  <sheetViews>
    <sheetView tabSelected="1" showRuler="0" showWhiteSpace="0" view="pageLayout" zoomScale="85" zoomScaleNormal="100" zoomScaleSheetLayoutView="115" zoomScalePageLayoutView="85" workbookViewId="0">
      <selection activeCell="F53" sqref="F53"/>
    </sheetView>
  </sheetViews>
  <sheetFormatPr defaultColWidth="8.875" defaultRowHeight="15" x14ac:dyDescent="0.25"/>
  <cols>
    <col min="1" max="7" width="9.75" style="1" customWidth="1"/>
    <col min="8" max="8" width="10.625" style="1" customWidth="1"/>
    <col min="9" max="9" width="9.75" style="1" customWidth="1"/>
    <col min="10" max="16384" width="8.875" style="1"/>
  </cols>
  <sheetData>
    <row r="1" spans="1:18" ht="87.75" customHeight="1" x14ac:dyDescent="0.55000000000000004">
      <c r="C1" s="155" t="s">
        <v>0</v>
      </c>
      <c r="D1" s="156"/>
      <c r="E1" s="156"/>
      <c r="F1" s="156"/>
      <c r="G1" s="156"/>
      <c r="H1" s="157"/>
      <c r="I1" s="23"/>
      <c r="J1"/>
      <c r="K1"/>
      <c r="L1"/>
      <c r="M1"/>
      <c r="N1"/>
      <c r="O1"/>
      <c r="P1"/>
      <c r="Q1"/>
      <c r="R1"/>
    </row>
    <row r="2" spans="1:18" x14ac:dyDescent="0.25">
      <c r="I2" s="23"/>
      <c r="J2"/>
      <c r="K2"/>
      <c r="L2"/>
      <c r="M2"/>
      <c r="N2"/>
      <c r="O2"/>
      <c r="P2"/>
      <c r="Q2"/>
      <c r="R2"/>
    </row>
    <row r="3" spans="1:18" ht="86.45" customHeight="1" x14ac:dyDescent="0.25">
      <c r="A3" s="160" t="s">
        <v>144</v>
      </c>
      <c r="B3" s="161"/>
      <c r="C3" s="161"/>
      <c r="D3" s="161"/>
      <c r="E3" s="161"/>
      <c r="F3" s="161"/>
      <c r="G3" s="161"/>
      <c r="H3" s="161"/>
      <c r="I3" s="161"/>
      <c r="J3"/>
      <c r="K3"/>
      <c r="L3"/>
      <c r="M3"/>
      <c r="N3"/>
      <c r="O3"/>
      <c r="P3"/>
      <c r="Q3"/>
      <c r="R3"/>
    </row>
    <row r="4" spans="1:18" x14ac:dyDescent="0.25">
      <c r="A4" s="6"/>
      <c r="B4" s="6"/>
      <c r="C4" s="6"/>
      <c r="D4" s="6"/>
      <c r="E4" s="6"/>
      <c r="F4" s="6"/>
      <c r="G4" s="6"/>
      <c r="H4" s="6"/>
      <c r="I4" s="17"/>
      <c r="J4"/>
      <c r="K4"/>
      <c r="L4"/>
      <c r="M4"/>
      <c r="N4"/>
      <c r="O4"/>
      <c r="P4"/>
      <c r="Q4"/>
      <c r="R4"/>
    </row>
    <row r="5" spans="1:18" ht="21" x14ac:dyDescent="0.25">
      <c r="A5" s="162" t="s">
        <v>3</v>
      </c>
      <c r="B5" s="163"/>
      <c r="C5" s="163"/>
      <c r="D5" s="163"/>
      <c r="E5" s="163"/>
      <c r="F5" s="163"/>
      <c r="G5" s="163"/>
      <c r="H5" s="163"/>
      <c r="I5" s="164"/>
      <c r="J5"/>
      <c r="K5"/>
      <c r="L5"/>
      <c r="M5"/>
      <c r="N5"/>
      <c r="O5"/>
      <c r="P5"/>
      <c r="Q5"/>
      <c r="R5"/>
    </row>
    <row r="6" spans="1:18" x14ac:dyDescent="0.25">
      <c r="A6" s="165" t="s">
        <v>11</v>
      </c>
      <c r="B6" s="166"/>
      <c r="C6" s="166"/>
      <c r="D6" s="166"/>
      <c r="E6" s="166"/>
      <c r="F6" s="166"/>
      <c r="G6" s="166"/>
      <c r="H6" s="166"/>
      <c r="I6" s="166"/>
      <c r="J6"/>
      <c r="K6"/>
      <c r="L6"/>
      <c r="M6"/>
      <c r="N6"/>
      <c r="O6"/>
      <c r="P6"/>
      <c r="Q6"/>
      <c r="R6"/>
    </row>
    <row r="7" spans="1:18" ht="15.75" thickBot="1" x14ac:dyDescent="0.3">
      <c r="A7" s="9"/>
      <c r="B7" s="8"/>
      <c r="C7" s="8"/>
      <c r="D7" s="8"/>
      <c r="E7" s="8"/>
      <c r="F7" s="8"/>
      <c r="G7" s="8"/>
      <c r="H7" s="8"/>
      <c r="I7" s="22"/>
      <c r="J7"/>
      <c r="K7"/>
      <c r="L7"/>
      <c r="M7"/>
      <c r="N7"/>
      <c r="O7"/>
      <c r="P7"/>
      <c r="Q7"/>
      <c r="R7"/>
    </row>
    <row r="8" spans="1:18" ht="15" customHeight="1" thickBot="1" x14ac:dyDescent="0.3">
      <c r="A8" s="9"/>
      <c r="B8" s="169" t="s">
        <v>100</v>
      </c>
      <c r="C8" s="170"/>
      <c r="D8" s="170"/>
      <c r="E8" s="167"/>
      <c r="F8" s="167"/>
      <c r="G8" s="167"/>
      <c r="H8" s="168"/>
      <c r="I8" s="63"/>
      <c r="J8"/>
      <c r="K8"/>
      <c r="L8"/>
      <c r="M8"/>
      <c r="N8"/>
      <c r="O8"/>
      <c r="P8"/>
      <c r="Q8"/>
      <c r="R8"/>
    </row>
    <row r="9" spans="1:18" ht="15" customHeight="1" thickBot="1" x14ac:dyDescent="0.3">
      <c r="A9" s="9"/>
      <c r="B9" s="171" t="s">
        <v>101</v>
      </c>
      <c r="C9" s="172"/>
      <c r="D9" s="172"/>
      <c r="E9" s="96"/>
      <c r="F9" s="96"/>
      <c r="G9" s="96"/>
      <c r="H9" s="97"/>
      <c r="I9" s="63"/>
      <c r="J9"/>
      <c r="K9"/>
      <c r="L9"/>
      <c r="M9"/>
      <c r="N9"/>
      <c r="O9"/>
      <c r="P9"/>
      <c r="Q9"/>
      <c r="R9"/>
    </row>
    <row r="10" spans="1:18" ht="15" customHeight="1" thickBot="1" x14ac:dyDescent="0.3">
      <c r="A10" s="9"/>
      <c r="B10" s="171" t="s">
        <v>104</v>
      </c>
      <c r="C10" s="172"/>
      <c r="D10" s="172"/>
      <c r="E10" s="96"/>
      <c r="F10" s="96"/>
      <c r="G10" s="96"/>
      <c r="H10" s="97"/>
      <c r="I10" s="63"/>
      <c r="J10"/>
      <c r="K10"/>
      <c r="L10"/>
      <c r="M10"/>
      <c r="N10"/>
      <c r="O10"/>
      <c r="P10"/>
      <c r="Q10"/>
      <c r="R10"/>
    </row>
    <row r="11" spans="1:18" ht="15.75" thickBot="1" x14ac:dyDescent="0.3">
      <c r="A11" s="9"/>
      <c r="B11" s="171" t="s">
        <v>102</v>
      </c>
      <c r="C11" s="172"/>
      <c r="D11" s="172"/>
      <c r="E11" s="173"/>
      <c r="F11" s="174"/>
      <c r="G11" s="174"/>
      <c r="H11" s="175"/>
      <c r="I11" s="63"/>
      <c r="J11"/>
      <c r="K11"/>
      <c r="L11"/>
      <c r="M11"/>
      <c r="N11"/>
      <c r="O11"/>
      <c r="P11"/>
      <c r="Q11"/>
      <c r="R11"/>
    </row>
    <row r="12" spans="1:18" ht="15" customHeight="1" thickBot="1" x14ac:dyDescent="0.3">
      <c r="A12" s="9"/>
      <c r="B12" s="176" t="s">
        <v>103</v>
      </c>
      <c r="C12" s="177"/>
      <c r="D12" s="177"/>
      <c r="E12" s="178"/>
      <c r="F12" s="179"/>
      <c r="G12" s="179"/>
      <c r="H12" s="180"/>
      <c r="I12" s="63"/>
      <c r="J12"/>
      <c r="K12"/>
      <c r="L12"/>
      <c r="M12"/>
      <c r="N12"/>
      <c r="O12"/>
      <c r="P12"/>
      <c r="Q12"/>
      <c r="R12"/>
    </row>
    <row r="13" spans="1:18" ht="15.75" thickBot="1" x14ac:dyDescent="0.3">
      <c r="A13" s="9"/>
      <c r="B13" s="8"/>
      <c r="C13" s="8"/>
      <c r="D13" s="8"/>
      <c r="E13" s="8"/>
      <c r="F13" s="8"/>
      <c r="G13" s="8"/>
      <c r="H13" s="8"/>
      <c r="I13" s="63"/>
      <c r="J13"/>
      <c r="K13"/>
      <c r="L13"/>
      <c r="M13"/>
      <c r="N13"/>
      <c r="O13"/>
      <c r="P13"/>
      <c r="Q13"/>
      <c r="R13"/>
    </row>
    <row r="14" spans="1:18" ht="31.5" customHeight="1" thickBot="1" x14ac:dyDescent="0.3">
      <c r="A14" s="9"/>
      <c r="B14" s="107" t="s">
        <v>88</v>
      </c>
      <c r="C14" s="108"/>
      <c r="D14" s="108"/>
      <c r="E14" s="108"/>
      <c r="F14" s="108"/>
      <c r="G14" s="158" t="s">
        <v>89</v>
      </c>
      <c r="H14" s="159"/>
      <c r="I14" s="63"/>
      <c r="J14"/>
      <c r="K14"/>
      <c r="L14"/>
      <c r="M14"/>
      <c r="N14"/>
      <c r="O14"/>
      <c r="P14"/>
      <c r="Q14"/>
      <c r="R14"/>
    </row>
    <row r="15" spans="1:18" ht="30.75" customHeight="1" thickBot="1" x14ac:dyDescent="0.3">
      <c r="A15" s="5"/>
      <c r="B15" s="107" t="s">
        <v>1</v>
      </c>
      <c r="C15" s="108"/>
      <c r="D15" s="108"/>
      <c r="E15" s="108"/>
      <c r="F15" s="108"/>
      <c r="G15" s="109"/>
      <c r="H15" s="62">
        <v>2</v>
      </c>
      <c r="I15" s="20"/>
      <c r="J15"/>
      <c r="K15"/>
      <c r="L15"/>
      <c r="M15"/>
      <c r="N15"/>
      <c r="O15"/>
      <c r="P15"/>
      <c r="Q15"/>
      <c r="R15"/>
    </row>
    <row r="16" spans="1:18" ht="27" thickBot="1" x14ac:dyDescent="0.3">
      <c r="B16" s="107" t="s">
        <v>18</v>
      </c>
      <c r="C16" s="108"/>
      <c r="D16" s="108"/>
      <c r="E16" s="108"/>
      <c r="F16" s="108"/>
      <c r="G16" s="109"/>
      <c r="H16" s="62">
        <v>15</v>
      </c>
      <c r="I16" s="23"/>
      <c r="J16"/>
      <c r="K16"/>
      <c r="L16"/>
      <c r="M16"/>
      <c r="N16"/>
      <c r="O16"/>
      <c r="P16"/>
      <c r="Q16"/>
      <c r="R16"/>
    </row>
    <row r="17" spans="1:18" ht="36" customHeight="1" thickBot="1" x14ac:dyDescent="0.3">
      <c r="B17" s="93" t="s">
        <v>143</v>
      </c>
      <c r="C17" s="95"/>
      <c r="D17" s="158" t="s">
        <v>9</v>
      </c>
      <c r="E17" s="158"/>
      <c r="F17" s="158"/>
      <c r="G17" s="158"/>
      <c r="H17" s="159"/>
      <c r="I17" s="23"/>
      <c r="J17"/>
      <c r="K17"/>
      <c r="L17"/>
      <c r="M17"/>
      <c r="N17"/>
      <c r="O17"/>
      <c r="P17"/>
      <c r="Q17"/>
      <c r="R17"/>
    </row>
    <row r="18" spans="1:18" ht="27" thickBot="1" x14ac:dyDescent="0.3">
      <c r="B18" s="107" t="s">
        <v>76</v>
      </c>
      <c r="C18" s="108"/>
      <c r="D18" s="108"/>
      <c r="E18" s="108"/>
      <c r="F18" s="108"/>
      <c r="G18" s="109"/>
      <c r="H18" s="62" t="s">
        <v>78</v>
      </c>
      <c r="I18" s="23"/>
      <c r="J18"/>
      <c r="K18"/>
      <c r="L18"/>
      <c r="M18"/>
      <c r="N18"/>
      <c r="O18"/>
      <c r="P18"/>
      <c r="Q18"/>
      <c r="R18"/>
    </row>
    <row r="19" spans="1:18" ht="30.75" customHeight="1" thickBot="1" x14ac:dyDescent="0.3">
      <c r="B19" s="130" t="s">
        <v>57</v>
      </c>
      <c r="C19" s="131"/>
      <c r="D19" s="131"/>
      <c r="E19" s="131"/>
      <c r="F19" s="131"/>
      <c r="G19" s="132"/>
      <c r="H19" s="62">
        <v>10</v>
      </c>
      <c r="I19" s="23"/>
      <c r="J19"/>
      <c r="K19"/>
      <c r="L19"/>
      <c r="M19"/>
      <c r="N19"/>
      <c r="O19"/>
      <c r="P19"/>
      <c r="Q19"/>
      <c r="R19"/>
    </row>
    <row r="20" spans="1:18" ht="30.75" customHeight="1" thickBot="1" x14ac:dyDescent="0.3">
      <c r="A20" s="6"/>
      <c r="B20" s="130" t="s">
        <v>105</v>
      </c>
      <c r="C20" s="131"/>
      <c r="D20" s="131"/>
      <c r="E20" s="131"/>
      <c r="F20" s="131"/>
      <c r="G20" s="132"/>
      <c r="H20" s="62" t="s">
        <v>106</v>
      </c>
      <c r="I20" s="64"/>
      <c r="J20"/>
      <c r="K20"/>
      <c r="L20"/>
      <c r="M20"/>
      <c r="N20"/>
      <c r="O20"/>
      <c r="P20"/>
      <c r="Q20"/>
      <c r="R20"/>
    </row>
    <row r="21" spans="1:18" ht="198.6" customHeight="1" x14ac:dyDescent="0.25">
      <c r="A21" s="6"/>
      <c r="B21" s="8"/>
      <c r="C21" s="8"/>
      <c r="D21" s="8"/>
      <c r="E21" s="8"/>
      <c r="F21" s="87"/>
      <c r="G21" s="88"/>
      <c r="H21" s="89"/>
      <c r="I21" s="86"/>
      <c r="J21"/>
      <c r="K21"/>
      <c r="L21"/>
      <c r="M21"/>
      <c r="N21"/>
      <c r="O21"/>
      <c r="P21"/>
      <c r="Q21"/>
      <c r="R21"/>
    </row>
    <row r="22" spans="1:18" ht="87.75" customHeight="1" x14ac:dyDescent="0.55000000000000004">
      <c r="C22" s="155" t="s">
        <v>0</v>
      </c>
      <c r="D22" s="156"/>
      <c r="E22" s="156"/>
      <c r="F22" s="156"/>
      <c r="G22" s="212"/>
      <c r="H22" s="213"/>
      <c r="I22" s="23"/>
      <c r="J22"/>
      <c r="K22"/>
      <c r="L22"/>
      <c r="M22"/>
      <c r="N22"/>
      <c r="O22"/>
      <c r="P22"/>
      <c r="Q22"/>
      <c r="R22"/>
    </row>
    <row r="23" spans="1:18" x14ac:dyDescent="0.25">
      <c r="I23" s="23"/>
      <c r="J23"/>
      <c r="K23"/>
      <c r="L23"/>
      <c r="M23"/>
      <c r="N23"/>
      <c r="O23"/>
      <c r="P23"/>
      <c r="Q23"/>
      <c r="R23"/>
    </row>
    <row r="24" spans="1:18" ht="21" x14ac:dyDescent="0.25">
      <c r="A24" s="113" t="s">
        <v>4</v>
      </c>
      <c r="B24" s="114"/>
      <c r="C24" s="114"/>
      <c r="D24" s="114"/>
      <c r="E24" s="114"/>
      <c r="F24" s="114"/>
      <c r="G24" s="114"/>
      <c r="H24" s="114"/>
      <c r="I24" s="114"/>
      <c r="J24"/>
      <c r="K24"/>
      <c r="L24"/>
      <c r="M24"/>
      <c r="N24"/>
      <c r="O24"/>
      <c r="P24"/>
      <c r="Q24"/>
      <c r="R24"/>
    </row>
    <row r="25" spans="1:18" ht="36" customHeight="1" x14ac:dyDescent="0.25">
      <c r="A25" s="115" t="s">
        <v>67</v>
      </c>
      <c r="B25" s="116"/>
      <c r="C25" s="116"/>
      <c r="D25" s="116"/>
      <c r="E25" s="116"/>
      <c r="F25" s="116"/>
      <c r="G25" s="116"/>
      <c r="H25" s="116"/>
      <c r="I25" s="116"/>
      <c r="J25"/>
      <c r="K25"/>
      <c r="L25"/>
      <c r="M25"/>
      <c r="N25"/>
      <c r="O25"/>
      <c r="P25"/>
      <c r="Q25"/>
      <c r="R25"/>
    </row>
    <row r="26" spans="1:18" ht="15.75" thickBot="1" x14ac:dyDescent="0.3">
      <c r="B26" s="6"/>
      <c r="C26" s="6"/>
      <c r="D26" s="6"/>
      <c r="E26" s="6"/>
      <c r="F26" s="6"/>
      <c r="G26" s="6"/>
      <c r="H26" s="6"/>
      <c r="I26" s="21"/>
      <c r="J26"/>
      <c r="K26"/>
      <c r="L26"/>
      <c r="M26"/>
      <c r="N26"/>
      <c r="O26"/>
      <c r="P26"/>
      <c r="Q26"/>
      <c r="R26"/>
    </row>
    <row r="27" spans="1:18" ht="27" thickBot="1" x14ac:dyDescent="0.3">
      <c r="A27" s="5"/>
      <c r="B27" s="93" t="s">
        <v>13</v>
      </c>
      <c r="C27" s="94"/>
      <c r="D27" s="141">
        <v>220</v>
      </c>
      <c r="E27" s="142"/>
      <c r="F27" s="93" t="s">
        <v>145</v>
      </c>
      <c r="G27" s="95"/>
      <c r="H27" s="92">
        <v>8</v>
      </c>
      <c r="I27" s="20"/>
      <c r="J27"/>
      <c r="K27"/>
      <c r="L27"/>
      <c r="M27"/>
      <c r="N27"/>
      <c r="O27"/>
      <c r="P27"/>
      <c r="Q27"/>
      <c r="R27"/>
    </row>
    <row r="28" spans="1:18" ht="60.75" customHeight="1" thickBot="1" x14ac:dyDescent="0.3">
      <c r="A28" s="5"/>
      <c r="B28" s="209" t="s">
        <v>14</v>
      </c>
      <c r="C28" s="210"/>
      <c r="D28" s="71" t="str">
        <f>H20</f>
        <v>EUR</v>
      </c>
      <c r="E28" s="147" t="s">
        <v>17</v>
      </c>
      <c r="F28" s="147"/>
      <c r="G28" s="145">
        <v>23100</v>
      </c>
      <c r="H28" s="146"/>
      <c r="I28" s="20"/>
      <c r="J28"/>
      <c r="K28"/>
      <c r="L28"/>
      <c r="M28"/>
      <c r="N28"/>
      <c r="O28"/>
      <c r="P28"/>
      <c r="Q28"/>
      <c r="R28"/>
    </row>
    <row r="29" spans="1:18" ht="30" customHeight="1" thickBot="1" x14ac:dyDescent="0.3">
      <c r="A29" s="5"/>
      <c r="B29" s="128" t="s">
        <v>95</v>
      </c>
      <c r="C29" s="129"/>
      <c r="D29" s="211"/>
      <c r="E29" s="129"/>
      <c r="F29" s="91" t="str">
        <f>H20</f>
        <v>EUR</v>
      </c>
      <c r="G29" s="139">
        <v>250</v>
      </c>
      <c r="H29" s="140"/>
      <c r="I29" s="20"/>
      <c r="J29"/>
      <c r="K29"/>
      <c r="L29"/>
      <c r="M29"/>
      <c r="N29"/>
      <c r="O29"/>
      <c r="P29"/>
      <c r="Q29"/>
      <c r="R29"/>
    </row>
    <row r="30" spans="1:18" ht="33.75" customHeight="1" thickBot="1" x14ac:dyDescent="0.3">
      <c r="A30" s="5"/>
      <c r="B30" s="137" t="s">
        <v>96</v>
      </c>
      <c r="C30" s="138"/>
      <c r="D30" s="138"/>
      <c r="E30" s="138"/>
      <c r="F30" s="138"/>
      <c r="G30" s="139">
        <v>35</v>
      </c>
      <c r="H30" s="140"/>
      <c r="I30" s="20"/>
      <c r="J30"/>
      <c r="K30"/>
      <c r="L30"/>
      <c r="M30"/>
      <c r="N30"/>
      <c r="O30"/>
      <c r="P30"/>
      <c r="Q30"/>
      <c r="R30"/>
    </row>
    <row r="31" spans="1:18" ht="33.75" customHeight="1" thickBot="1" x14ac:dyDescent="0.3">
      <c r="A31" s="5"/>
      <c r="B31" s="137" t="s">
        <v>97</v>
      </c>
      <c r="C31" s="138"/>
      <c r="D31" s="138"/>
      <c r="E31" s="138"/>
      <c r="F31" s="138"/>
      <c r="G31" s="139">
        <v>5</v>
      </c>
      <c r="H31" s="140"/>
      <c r="I31" s="20"/>
      <c r="J31"/>
      <c r="K31"/>
      <c r="L31"/>
      <c r="M31"/>
      <c r="N31"/>
      <c r="O31"/>
      <c r="P31"/>
      <c r="Q31"/>
      <c r="R31"/>
    </row>
    <row r="32" spans="1:18" ht="24" customHeight="1" thickBot="1" x14ac:dyDescent="0.3">
      <c r="A32" s="5"/>
      <c r="B32" s="217" t="s">
        <v>41</v>
      </c>
      <c r="C32" s="218"/>
      <c r="D32" s="218"/>
      <c r="E32" s="218"/>
      <c r="F32" s="91" t="str">
        <f>H20</f>
        <v>EUR</v>
      </c>
      <c r="G32" s="121">
        <v>0.35</v>
      </c>
      <c r="H32" s="122"/>
      <c r="I32" s="20"/>
      <c r="J32"/>
      <c r="K32"/>
      <c r="L32"/>
      <c r="M32"/>
      <c r="N32"/>
      <c r="O32"/>
      <c r="P32"/>
      <c r="Q32"/>
      <c r="R32"/>
    </row>
    <row r="33" spans="1:18" ht="24" customHeight="1" thickBot="1" x14ac:dyDescent="0.3">
      <c r="A33" s="5"/>
      <c r="B33" s="130" t="s">
        <v>26</v>
      </c>
      <c r="C33" s="131"/>
      <c r="D33" s="131"/>
      <c r="E33" s="131"/>
      <c r="F33" s="91" t="str">
        <f>H20</f>
        <v>EUR</v>
      </c>
      <c r="G33" s="121">
        <v>2.23</v>
      </c>
      <c r="H33" s="122"/>
      <c r="I33" s="20"/>
      <c r="J33"/>
      <c r="K33"/>
      <c r="L33"/>
      <c r="M33"/>
      <c r="N33"/>
      <c r="O33"/>
      <c r="P33"/>
      <c r="Q33"/>
      <c r="R33"/>
    </row>
    <row r="34" spans="1:18" ht="24" customHeight="1" thickBot="1" x14ac:dyDescent="0.3">
      <c r="A34" s="5"/>
      <c r="B34" s="143" t="s">
        <v>22</v>
      </c>
      <c r="C34" s="144"/>
      <c r="D34" s="144"/>
      <c r="E34" s="144"/>
      <c r="F34" s="91" t="str">
        <f>H20</f>
        <v>EUR</v>
      </c>
      <c r="G34" s="148">
        <v>1.28</v>
      </c>
      <c r="H34" s="149"/>
      <c r="I34" s="20"/>
      <c r="J34"/>
      <c r="K34"/>
      <c r="L34"/>
      <c r="M34"/>
      <c r="N34"/>
      <c r="O34"/>
      <c r="P34"/>
      <c r="Q34"/>
      <c r="R34"/>
    </row>
    <row r="35" spans="1:18" ht="24" customHeight="1" thickBot="1" x14ac:dyDescent="0.3">
      <c r="A35" s="5"/>
      <c r="B35" s="128" t="s">
        <v>98</v>
      </c>
      <c r="C35" s="129"/>
      <c r="D35" s="129"/>
      <c r="E35" s="129"/>
      <c r="F35" s="129"/>
      <c r="G35" s="126">
        <v>320</v>
      </c>
      <c r="H35" s="127"/>
      <c r="I35" s="20"/>
      <c r="J35"/>
      <c r="K35"/>
      <c r="L35"/>
      <c r="M35"/>
      <c r="N35"/>
      <c r="O35"/>
      <c r="P35"/>
      <c r="Q35"/>
      <c r="R35"/>
    </row>
    <row r="36" spans="1:18" ht="24" customHeight="1" thickBot="1" x14ac:dyDescent="0.3">
      <c r="A36" s="5"/>
      <c r="B36" s="128" t="s">
        <v>99</v>
      </c>
      <c r="C36" s="129"/>
      <c r="D36" s="129"/>
      <c r="E36" s="129"/>
      <c r="F36" s="129"/>
      <c r="G36" s="126">
        <v>22</v>
      </c>
      <c r="H36" s="127"/>
      <c r="I36" s="20"/>
      <c r="J36"/>
      <c r="K36"/>
      <c r="L36"/>
      <c r="M36"/>
      <c r="N36"/>
      <c r="O36"/>
      <c r="P36"/>
      <c r="Q36"/>
      <c r="R36"/>
    </row>
    <row r="37" spans="1:18" ht="24" customHeight="1" thickBot="1" x14ac:dyDescent="0.3">
      <c r="A37" s="5"/>
      <c r="B37" s="143" t="s">
        <v>24</v>
      </c>
      <c r="C37" s="144"/>
      <c r="D37" s="144"/>
      <c r="E37" s="144"/>
      <c r="F37" s="91" t="str">
        <f>H20</f>
        <v>EUR</v>
      </c>
      <c r="G37" s="148">
        <v>188</v>
      </c>
      <c r="H37" s="149"/>
      <c r="I37" s="20"/>
      <c r="J37"/>
      <c r="K37"/>
      <c r="L37"/>
      <c r="M37"/>
      <c r="N37"/>
      <c r="O37"/>
      <c r="P37"/>
      <c r="Q37"/>
      <c r="R37"/>
    </row>
    <row r="38" spans="1:18" ht="24" customHeight="1" thickBot="1" x14ac:dyDescent="0.3">
      <c r="A38" s="5"/>
      <c r="B38" s="143" t="s">
        <v>23</v>
      </c>
      <c r="C38" s="144"/>
      <c r="D38" s="144"/>
      <c r="E38" s="144"/>
      <c r="F38" s="91" t="str">
        <f>H20</f>
        <v>EUR</v>
      </c>
      <c r="G38" s="148">
        <v>1.1000000000000001</v>
      </c>
      <c r="H38" s="149"/>
      <c r="I38" s="20"/>
      <c r="J38"/>
      <c r="K38"/>
      <c r="L38"/>
      <c r="M38"/>
      <c r="N38"/>
      <c r="O38"/>
      <c r="P38"/>
      <c r="Q38"/>
      <c r="R38"/>
    </row>
    <row r="39" spans="1:18" ht="78" customHeight="1" x14ac:dyDescent="0.25">
      <c r="A39" s="5"/>
      <c r="B39" s="150" t="s">
        <v>92</v>
      </c>
      <c r="C39" s="151"/>
      <c r="D39" s="151"/>
      <c r="E39" s="154" t="s">
        <v>30</v>
      </c>
      <c r="F39" s="154"/>
      <c r="G39" s="152">
        <f>VLOOKUP(E39,Dati!G4:H7,2,FALSE)</f>
        <v>0.08</v>
      </c>
      <c r="H39" s="153"/>
      <c r="I39" s="18"/>
      <c r="J39"/>
      <c r="K39"/>
      <c r="L39"/>
      <c r="M39"/>
      <c r="N39"/>
      <c r="O39"/>
      <c r="P39"/>
      <c r="Q39"/>
      <c r="R39"/>
    </row>
    <row r="40" spans="1:18" ht="144.75" customHeight="1" x14ac:dyDescent="0.25">
      <c r="A40" s="5"/>
      <c r="B40" s="181" t="s">
        <v>93</v>
      </c>
      <c r="C40" s="182"/>
      <c r="D40" s="182"/>
      <c r="E40" s="185" t="s">
        <v>32</v>
      </c>
      <c r="F40" s="185"/>
      <c r="G40" s="183">
        <v>50000</v>
      </c>
      <c r="H40" s="184"/>
      <c r="I40" s="20"/>
      <c r="J40"/>
      <c r="K40"/>
      <c r="L40"/>
      <c r="M40"/>
      <c r="N40"/>
      <c r="O40"/>
      <c r="P40"/>
      <c r="Q40"/>
      <c r="R40"/>
    </row>
    <row r="41" spans="1:18" s="15" customFormat="1" ht="14.25" customHeight="1" thickBot="1" x14ac:dyDescent="0.3">
      <c r="A41" s="14"/>
      <c r="B41" s="186" t="s">
        <v>33</v>
      </c>
      <c r="C41" s="187"/>
      <c r="D41" s="187"/>
      <c r="E41" s="187"/>
      <c r="F41" s="187"/>
      <c r="G41" s="187"/>
      <c r="H41" s="188"/>
      <c r="I41" s="19"/>
      <c r="J41"/>
      <c r="K41"/>
      <c r="L41"/>
      <c r="M41"/>
      <c r="N41"/>
      <c r="O41"/>
      <c r="P41"/>
      <c r="Q41"/>
      <c r="R41"/>
    </row>
    <row r="42" spans="1:18" x14ac:dyDescent="0.25">
      <c r="B42" s="7"/>
      <c r="C42" s="7"/>
      <c r="D42" s="7"/>
      <c r="E42" s="7"/>
      <c r="F42" s="7"/>
      <c r="G42" s="7"/>
      <c r="H42" s="7"/>
      <c r="I42" s="5"/>
      <c r="J42"/>
      <c r="K42"/>
      <c r="L42"/>
      <c r="M42"/>
      <c r="N42"/>
      <c r="O42"/>
      <c r="P42"/>
      <c r="Q42"/>
      <c r="R42"/>
    </row>
    <row r="43" spans="1:18" ht="87.75" customHeight="1" x14ac:dyDescent="0.55000000000000004">
      <c r="C43" s="155" t="s">
        <v>0</v>
      </c>
      <c r="D43" s="156"/>
      <c r="E43" s="156"/>
      <c r="F43" s="156"/>
      <c r="G43" s="156"/>
      <c r="H43" s="157"/>
      <c r="I43" s="23"/>
      <c r="J43"/>
      <c r="K43"/>
      <c r="L43"/>
      <c r="M43"/>
      <c r="N43"/>
      <c r="O43"/>
      <c r="P43"/>
      <c r="Q43"/>
      <c r="R43"/>
    </row>
    <row r="44" spans="1:18" ht="15.75" thickBot="1" x14ac:dyDescent="0.3">
      <c r="A44" s="6"/>
      <c r="B44" s="6"/>
      <c r="C44" s="6"/>
      <c r="D44" s="6"/>
      <c r="E44" s="6"/>
      <c r="F44" s="6"/>
      <c r="G44" s="6"/>
      <c r="H44" s="6"/>
      <c r="I44" s="64"/>
      <c r="J44"/>
      <c r="K44"/>
      <c r="L44"/>
      <c r="M44"/>
      <c r="N44"/>
      <c r="O44"/>
      <c r="P44"/>
      <c r="Q44"/>
      <c r="R44"/>
    </row>
    <row r="45" spans="1:18" ht="52.5" customHeight="1" thickBot="1" x14ac:dyDescent="0.3">
      <c r="A45" s="214" t="s">
        <v>12</v>
      </c>
      <c r="B45" s="215"/>
      <c r="C45" s="215"/>
      <c r="D45" s="215"/>
      <c r="E45" s="215"/>
      <c r="F45" s="215"/>
      <c r="G45" s="215"/>
      <c r="H45" s="215"/>
      <c r="I45" s="216"/>
      <c r="J45"/>
      <c r="K45"/>
      <c r="L45"/>
      <c r="M45"/>
      <c r="N45"/>
      <c r="O45"/>
      <c r="P45"/>
      <c r="Q45"/>
      <c r="R45"/>
    </row>
    <row r="46" spans="1:18" ht="15.75" customHeight="1" x14ac:dyDescent="0.25">
      <c r="A46" s="7"/>
      <c r="B46" s="8"/>
      <c r="C46" s="8"/>
      <c r="D46" s="8"/>
      <c r="E46" s="8"/>
      <c r="F46" s="8"/>
      <c r="G46" s="8"/>
      <c r="H46" s="8"/>
      <c r="I46" s="90"/>
      <c r="J46"/>
      <c r="K46"/>
      <c r="L46"/>
      <c r="M46"/>
      <c r="N46"/>
      <c r="O46"/>
      <c r="P46"/>
      <c r="Q46"/>
      <c r="R46"/>
    </row>
    <row r="47" spans="1:18" ht="21" x14ac:dyDescent="0.25">
      <c r="A47" s="113" t="s">
        <v>19</v>
      </c>
      <c r="B47" s="114"/>
      <c r="C47" s="114"/>
      <c r="D47" s="114"/>
      <c r="E47" s="114"/>
      <c r="F47" s="114"/>
      <c r="G47" s="114"/>
      <c r="H47" s="114"/>
      <c r="I47" s="114"/>
      <c r="J47"/>
      <c r="K47"/>
      <c r="L47"/>
      <c r="M47"/>
      <c r="N47"/>
      <c r="O47"/>
      <c r="P47"/>
      <c r="Q47"/>
      <c r="R47"/>
    </row>
    <row r="48" spans="1:18" x14ac:dyDescent="0.25">
      <c r="A48" s="115" t="s">
        <v>84</v>
      </c>
      <c r="B48" s="116"/>
      <c r="C48" s="116"/>
      <c r="D48" s="116"/>
      <c r="E48" s="116"/>
      <c r="F48" s="116"/>
      <c r="G48" s="116"/>
      <c r="H48" s="116"/>
      <c r="I48" s="116"/>
      <c r="J48"/>
      <c r="K48"/>
      <c r="L48"/>
      <c r="M48"/>
      <c r="N48"/>
      <c r="O48"/>
      <c r="P48"/>
      <c r="Q48"/>
      <c r="R48"/>
    </row>
    <row r="49" spans="1:18" ht="15.75" thickBot="1" x14ac:dyDescent="0.3">
      <c r="B49" s="6"/>
      <c r="C49" s="6"/>
      <c r="D49" s="6"/>
      <c r="E49" s="6"/>
      <c r="F49" s="6"/>
      <c r="G49" s="6"/>
      <c r="H49" s="6"/>
      <c r="I49" s="21"/>
      <c r="J49"/>
      <c r="K49"/>
      <c r="L49"/>
      <c r="M49"/>
      <c r="N49"/>
      <c r="O49"/>
      <c r="P49"/>
      <c r="Q49"/>
      <c r="R49"/>
    </row>
    <row r="50" spans="1:18" ht="24" customHeight="1" thickBot="1" x14ac:dyDescent="0.3">
      <c r="A50" s="5"/>
      <c r="B50" s="219" t="s">
        <v>20</v>
      </c>
      <c r="C50" s="220"/>
      <c r="D50" s="220"/>
      <c r="E50" s="220"/>
      <c r="F50" s="72" t="str">
        <f>H20</f>
        <v>EUR</v>
      </c>
      <c r="G50" s="190">
        <f>IF(G14=Dati!A5,(H15*IF(E28=Dati!F4,Report!D27*G28,IF(E28=Dati!F5,G28*12,IF(E28=Dati!F6,G28,1)))*((G30+G31)*(H16/H15))/(H27*60)),(IF(E28=Dati!F4,Report!D27*G28,IF(E28=Dati!F5,12*G28,IF(E28=Dati!F6,G28,1)))*((G31)*H16/(H27*60))))</f>
        <v>28875</v>
      </c>
      <c r="H50" s="191"/>
      <c r="I50" s="20"/>
      <c r="J50"/>
      <c r="K50"/>
      <c r="L50"/>
      <c r="M50"/>
      <c r="N50"/>
      <c r="O50"/>
      <c r="P50"/>
      <c r="Q50"/>
      <c r="R50"/>
    </row>
    <row r="51" spans="1:18" ht="24" customHeight="1" thickBot="1" x14ac:dyDescent="0.3">
      <c r="A51" s="5"/>
      <c r="B51" s="199" t="s">
        <v>25</v>
      </c>
      <c r="C51" s="200"/>
      <c r="D51" s="200"/>
      <c r="E51" s="200"/>
      <c r="F51" s="66" t="str">
        <f>H20</f>
        <v>EUR</v>
      </c>
      <c r="G51" s="135">
        <f>IF(G14=Dati!A5,(IF(D17=Dati!D4,Report!G34*Report!G36,IF(D17=Dati!D5,G33/1000*G35,IF(Report!D17=Dati!D6,(G33/1000*G35*0.75)+(G34*G36*0.25),IF(D17=Dati!D7,(G33/1000*G35*0.5)+(G34*G36*0.5),(G33/1000*G35*0.25)+(G34*G36*0.75)))))*D27*H16),0)</f>
        <v>47641.440000000002</v>
      </c>
      <c r="H51" s="136"/>
      <c r="I51" s="20"/>
      <c r="J51"/>
      <c r="K51"/>
      <c r="L51"/>
      <c r="M51"/>
      <c r="N51"/>
      <c r="O51"/>
      <c r="P51"/>
      <c r="Q51"/>
      <c r="R51"/>
    </row>
    <row r="52" spans="1:18" ht="24" customHeight="1" thickBot="1" x14ac:dyDescent="0.3">
      <c r="A52" s="5"/>
      <c r="B52" s="199" t="s">
        <v>21</v>
      </c>
      <c r="C52" s="200"/>
      <c r="D52" s="200"/>
      <c r="E52" s="200"/>
      <c r="F52" s="66" t="str">
        <f>H20</f>
        <v>EUR</v>
      </c>
      <c r="G52" s="135">
        <f>IF(G14=Dati!A5,(IF(D17=Dati!D4,Report!G38*Report!G36,IF(D17=Dati!D5,G37/1000*G35,IF(Report!D17=Dati!D6,(G37/1000*G35*0.75)+(G38*G36*0.25),IF(D17=Dati!D7,(G37/1000*G35*0.5)+(G38*G36*0.5),(G37/1000*G35*0.25)+(G38*G36*0.75)))))*D27*H16),0)</f>
        <v>139194</v>
      </c>
      <c r="H52" s="136"/>
      <c r="I52" s="20"/>
      <c r="J52"/>
      <c r="K52"/>
      <c r="L52"/>
      <c r="M52"/>
      <c r="N52"/>
      <c r="O52"/>
      <c r="P52"/>
      <c r="Q52"/>
      <c r="R52"/>
    </row>
    <row r="53" spans="1:18" ht="27" customHeight="1" thickBot="1" x14ac:dyDescent="0.3">
      <c r="A53" s="5"/>
      <c r="B53" s="199" t="s">
        <v>34</v>
      </c>
      <c r="C53" s="200"/>
      <c r="D53" s="200"/>
      <c r="E53" s="200"/>
      <c r="F53" s="66" t="str">
        <f>H20</f>
        <v>EUR</v>
      </c>
      <c r="G53" s="135">
        <f>IF(E39=Dati!G7,Report!G40,G50*VLOOKUP(D17,Dati!D4:E8,2,FALSE)*VLOOKUP(E39,Dati!G4:H6,2,FALSE)*H15)</f>
        <v>13860</v>
      </c>
      <c r="H53" s="136"/>
      <c r="I53" s="20"/>
      <c r="J53"/>
      <c r="K53"/>
      <c r="L53"/>
      <c r="M53"/>
      <c r="N53"/>
      <c r="O53"/>
      <c r="P53"/>
      <c r="Q53"/>
      <c r="R53"/>
    </row>
    <row r="54" spans="1:18" ht="27" customHeight="1" thickBot="1" x14ac:dyDescent="0.3">
      <c r="A54" s="5"/>
      <c r="B54" s="199" t="s">
        <v>94</v>
      </c>
      <c r="C54" s="200"/>
      <c r="D54" s="200"/>
      <c r="E54" s="200"/>
      <c r="F54" s="66" t="str">
        <f>H20</f>
        <v>EUR</v>
      </c>
      <c r="G54" s="135">
        <f>IF(G14=Dati!A6,Report!H16*Report!G29*D27,0)</f>
        <v>0</v>
      </c>
      <c r="H54" s="136"/>
      <c r="I54" s="20"/>
      <c r="J54"/>
      <c r="K54"/>
      <c r="L54"/>
      <c r="M54"/>
      <c r="N54"/>
      <c r="O54"/>
      <c r="P54"/>
      <c r="Q54"/>
      <c r="R54"/>
    </row>
    <row r="55" spans="1:18" ht="27" customHeight="1" thickBot="1" x14ac:dyDescent="0.3">
      <c r="A55" s="5"/>
      <c r="B55" s="201" t="s">
        <v>49</v>
      </c>
      <c r="C55" s="202"/>
      <c r="D55" s="202"/>
      <c r="E55" s="202"/>
      <c r="F55" s="73" t="str">
        <f>H20</f>
        <v>EUR</v>
      </c>
      <c r="G55" s="133">
        <f>SUM(G50:H54)</f>
        <v>229570.44</v>
      </c>
      <c r="H55" s="134"/>
      <c r="I55" s="20"/>
      <c r="J55"/>
      <c r="K55"/>
      <c r="L55"/>
      <c r="M55"/>
      <c r="N55"/>
      <c r="O55"/>
      <c r="P55"/>
      <c r="Q55"/>
      <c r="R55"/>
    </row>
    <row r="56" spans="1:18" x14ac:dyDescent="0.25">
      <c r="B56" s="7"/>
      <c r="C56" s="7"/>
      <c r="D56" s="7"/>
      <c r="E56" s="7"/>
      <c r="F56" s="7"/>
      <c r="G56" s="7"/>
      <c r="H56" s="7"/>
      <c r="I56" s="23"/>
      <c r="J56"/>
      <c r="K56"/>
      <c r="L56"/>
      <c r="M56"/>
      <c r="N56"/>
      <c r="O56"/>
      <c r="P56"/>
      <c r="Q56"/>
      <c r="R56"/>
    </row>
    <row r="57" spans="1:18" x14ac:dyDescent="0.25">
      <c r="I57" s="23"/>
      <c r="J57"/>
      <c r="K57"/>
      <c r="L57"/>
      <c r="M57"/>
      <c r="N57"/>
      <c r="O57"/>
      <c r="P57"/>
      <c r="Q57"/>
      <c r="R57"/>
    </row>
    <row r="58" spans="1:18" x14ac:dyDescent="0.25">
      <c r="I58" s="23"/>
      <c r="J58"/>
      <c r="K58"/>
      <c r="L58"/>
      <c r="M58"/>
      <c r="N58"/>
      <c r="O58"/>
      <c r="P58"/>
      <c r="Q58"/>
      <c r="R58"/>
    </row>
    <row r="59" spans="1:18" x14ac:dyDescent="0.25">
      <c r="I59" s="23"/>
      <c r="J59"/>
      <c r="K59"/>
      <c r="L59"/>
      <c r="M59"/>
      <c r="N59"/>
      <c r="O59"/>
      <c r="P59"/>
      <c r="Q59"/>
      <c r="R59"/>
    </row>
    <row r="60" spans="1:18" x14ac:dyDescent="0.25">
      <c r="I60" s="23"/>
      <c r="J60"/>
      <c r="K60"/>
      <c r="L60"/>
      <c r="M60"/>
      <c r="N60"/>
      <c r="O60"/>
      <c r="P60"/>
      <c r="Q60"/>
      <c r="R60"/>
    </row>
    <row r="61" spans="1:18" x14ac:dyDescent="0.25">
      <c r="I61" s="23"/>
      <c r="J61"/>
      <c r="K61"/>
      <c r="L61"/>
      <c r="M61"/>
      <c r="N61"/>
      <c r="O61"/>
      <c r="P61"/>
      <c r="Q61"/>
      <c r="R61"/>
    </row>
    <row r="62" spans="1:18" x14ac:dyDescent="0.25">
      <c r="I62" s="23"/>
      <c r="J62"/>
      <c r="K62"/>
      <c r="L62"/>
      <c r="M62"/>
      <c r="N62"/>
      <c r="O62"/>
      <c r="P62"/>
      <c r="Q62"/>
      <c r="R62"/>
    </row>
    <row r="63" spans="1:18" x14ac:dyDescent="0.25">
      <c r="I63" s="23"/>
      <c r="J63"/>
      <c r="K63"/>
      <c r="L63"/>
      <c r="M63"/>
      <c r="N63"/>
      <c r="O63"/>
      <c r="P63"/>
      <c r="Q63"/>
      <c r="R63"/>
    </row>
    <row r="64" spans="1:18" x14ac:dyDescent="0.25">
      <c r="I64" s="23"/>
      <c r="J64"/>
      <c r="K64"/>
      <c r="L64"/>
      <c r="M64"/>
      <c r="N64"/>
      <c r="O64"/>
      <c r="P64"/>
      <c r="Q64"/>
      <c r="R64"/>
    </row>
    <row r="65" spans="1:18" x14ac:dyDescent="0.25">
      <c r="I65" s="23"/>
      <c r="J65"/>
      <c r="K65"/>
      <c r="L65"/>
      <c r="M65"/>
      <c r="N65"/>
      <c r="O65"/>
      <c r="P65"/>
      <c r="Q65"/>
      <c r="R65"/>
    </row>
    <row r="66" spans="1:18" x14ac:dyDescent="0.25">
      <c r="I66" s="23"/>
      <c r="J66"/>
      <c r="K66"/>
      <c r="L66"/>
      <c r="M66"/>
      <c r="N66"/>
      <c r="O66"/>
      <c r="P66"/>
      <c r="Q66"/>
      <c r="R66"/>
    </row>
    <row r="67" spans="1:18" x14ac:dyDescent="0.25">
      <c r="I67" s="23"/>
      <c r="J67"/>
      <c r="K67"/>
      <c r="L67"/>
      <c r="M67"/>
      <c r="N67"/>
      <c r="O67"/>
      <c r="P67"/>
      <c r="Q67"/>
      <c r="R67"/>
    </row>
    <row r="68" spans="1:18" x14ac:dyDescent="0.25">
      <c r="I68" s="23"/>
      <c r="J68"/>
      <c r="K68"/>
      <c r="L68"/>
      <c r="M68"/>
      <c r="N68"/>
      <c r="O68"/>
      <c r="P68"/>
      <c r="Q68"/>
      <c r="R68"/>
    </row>
    <row r="69" spans="1:18" x14ac:dyDescent="0.25">
      <c r="I69" s="23"/>
      <c r="J69"/>
      <c r="K69"/>
      <c r="L69"/>
      <c r="M69"/>
      <c r="N69"/>
      <c r="O69"/>
      <c r="P69"/>
      <c r="Q69"/>
      <c r="R69"/>
    </row>
    <row r="70" spans="1:18" x14ac:dyDescent="0.25">
      <c r="I70" s="23"/>
      <c r="J70"/>
      <c r="K70"/>
      <c r="L70"/>
      <c r="M70"/>
      <c r="N70"/>
      <c r="O70"/>
      <c r="P70"/>
      <c r="Q70"/>
      <c r="R70"/>
    </row>
    <row r="71" spans="1:18" x14ac:dyDescent="0.25">
      <c r="I71" s="23"/>
      <c r="J71"/>
      <c r="K71"/>
      <c r="L71"/>
      <c r="M71"/>
      <c r="N71"/>
      <c r="O71"/>
      <c r="P71"/>
      <c r="Q71"/>
      <c r="R71"/>
    </row>
    <row r="72" spans="1:18" x14ac:dyDescent="0.25">
      <c r="I72" s="23"/>
      <c r="J72"/>
      <c r="K72"/>
      <c r="L72"/>
      <c r="M72"/>
      <c r="N72"/>
      <c r="O72"/>
      <c r="P72"/>
      <c r="Q72"/>
      <c r="R72"/>
    </row>
    <row r="73" spans="1:18" ht="63.75" customHeight="1" x14ac:dyDescent="0.25">
      <c r="I73" s="23"/>
      <c r="J73"/>
      <c r="K73"/>
      <c r="L73"/>
      <c r="M73"/>
      <c r="N73"/>
      <c r="O73"/>
      <c r="P73"/>
      <c r="Q73"/>
      <c r="R73"/>
    </row>
    <row r="74" spans="1:18" ht="48" customHeight="1" x14ac:dyDescent="0.25">
      <c r="I74" s="23"/>
      <c r="J74"/>
      <c r="K74"/>
      <c r="L74"/>
      <c r="M74"/>
      <c r="N74"/>
      <c r="O74"/>
      <c r="P74"/>
      <c r="Q74"/>
      <c r="R74"/>
    </row>
    <row r="75" spans="1:18" ht="87.75" customHeight="1" x14ac:dyDescent="0.55000000000000004">
      <c r="C75" s="155" t="s">
        <v>0</v>
      </c>
      <c r="D75" s="156"/>
      <c r="E75" s="156"/>
      <c r="F75" s="156"/>
      <c r="G75" s="156"/>
      <c r="H75" s="157"/>
      <c r="I75" s="23"/>
      <c r="J75"/>
      <c r="K75"/>
      <c r="L75"/>
      <c r="M75"/>
      <c r="N75"/>
      <c r="O75"/>
      <c r="P75"/>
      <c r="Q75"/>
      <c r="R75"/>
    </row>
    <row r="76" spans="1:18" ht="21" x14ac:dyDescent="0.25">
      <c r="A76" s="113" t="s">
        <v>48</v>
      </c>
      <c r="B76" s="114"/>
      <c r="C76" s="114"/>
      <c r="D76" s="114"/>
      <c r="E76" s="114"/>
      <c r="F76" s="114"/>
      <c r="G76" s="114"/>
      <c r="H76" s="114"/>
      <c r="I76" s="114"/>
      <c r="J76"/>
      <c r="K76"/>
      <c r="L76"/>
      <c r="M76"/>
      <c r="N76"/>
      <c r="O76"/>
      <c r="P76"/>
      <c r="Q76"/>
      <c r="R76"/>
    </row>
    <row r="77" spans="1:18" x14ac:dyDescent="0.25">
      <c r="A77" s="115" t="s">
        <v>70</v>
      </c>
      <c r="B77" s="116"/>
      <c r="C77" s="116"/>
      <c r="D77" s="116"/>
      <c r="E77" s="116"/>
      <c r="F77" s="116"/>
      <c r="G77" s="116"/>
      <c r="H77" s="116"/>
      <c r="I77" s="116"/>
      <c r="J77"/>
      <c r="K77"/>
      <c r="L77"/>
      <c r="M77"/>
      <c r="N77"/>
      <c r="O77"/>
      <c r="P77"/>
      <c r="Q77"/>
      <c r="R77"/>
    </row>
    <row r="78" spans="1:18" ht="9" customHeight="1" thickBot="1" x14ac:dyDescent="0.3">
      <c r="B78" s="6"/>
      <c r="C78" s="6"/>
      <c r="D78" s="6"/>
      <c r="E78" s="6"/>
      <c r="F78" s="6"/>
      <c r="G78" s="6"/>
      <c r="H78" s="6"/>
      <c r="I78" s="5"/>
      <c r="J78"/>
      <c r="K78"/>
      <c r="L78"/>
      <c r="M78"/>
      <c r="N78"/>
      <c r="O78"/>
      <c r="P78"/>
      <c r="Q78"/>
      <c r="R78"/>
    </row>
    <row r="79" spans="1:18" ht="32.25" customHeight="1" x14ac:dyDescent="0.25">
      <c r="A79" s="5"/>
      <c r="B79" s="196" t="s">
        <v>69</v>
      </c>
      <c r="C79" s="197"/>
      <c r="D79" s="197"/>
      <c r="E79" s="197"/>
      <c r="F79" s="197"/>
      <c r="G79" s="197"/>
      <c r="H79" s="198"/>
      <c r="I79" s="18"/>
      <c r="J79"/>
      <c r="K79"/>
      <c r="L79"/>
      <c r="M79"/>
      <c r="N79"/>
      <c r="O79"/>
      <c r="P79"/>
      <c r="Q79"/>
      <c r="R79"/>
    </row>
    <row r="80" spans="1:18" ht="27" customHeight="1" thickBot="1" x14ac:dyDescent="0.3">
      <c r="A80" s="5"/>
      <c r="B80" s="123" t="s">
        <v>36</v>
      </c>
      <c r="C80" s="124"/>
      <c r="D80" s="124"/>
      <c r="E80" s="124"/>
      <c r="F80" s="124"/>
      <c r="G80" s="124"/>
      <c r="H80" s="125"/>
      <c r="I80" s="18"/>
      <c r="J80"/>
      <c r="K80"/>
      <c r="L80"/>
      <c r="M80"/>
      <c r="N80"/>
      <c r="O80"/>
      <c r="P80"/>
      <c r="Q80"/>
      <c r="R80"/>
    </row>
    <row r="81" spans="1:18" ht="23.25" customHeight="1" thickBot="1" x14ac:dyDescent="0.3">
      <c r="B81" s="192" t="s">
        <v>46</v>
      </c>
      <c r="C81" s="193"/>
      <c r="D81" s="193"/>
      <c r="E81" s="194" t="str">
        <f>IF(H18=Dati!AA5,IF(D17=Dati!D4,Dati!J4,IF(D17=Dati!D5,Dati!J5,Dati!J6)),IF(D17=Dati!D4,Dati!J14,IF(D17=Dati!D5,Dati!J15,Dati!J16)))</f>
        <v>BascaBOT + ETS</v>
      </c>
      <c r="F81" s="194"/>
      <c r="G81" s="194"/>
      <c r="H81" s="195"/>
      <c r="I81" s="5"/>
      <c r="J81"/>
      <c r="K81"/>
      <c r="L81"/>
      <c r="M81"/>
      <c r="N81"/>
      <c r="O81"/>
      <c r="P81"/>
      <c r="Q81"/>
      <c r="R81"/>
    </row>
    <row r="82" spans="1:18" ht="189.75" customHeight="1" x14ac:dyDescent="0.25">
      <c r="I82" s="5"/>
      <c r="J82"/>
      <c r="K82"/>
      <c r="L82"/>
      <c r="M82"/>
      <c r="N82"/>
      <c r="O82"/>
      <c r="P82"/>
      <c r="Q82"/>
      <c r="R82"/>
    </row>
    <row r="83" spans="1:18" ht="11.25" customHeight="1" thickBot="1" x14ac:dyDescent="0.3">
      <c r="I83" s="5"/>
      <c r="J83"/>
      <c r="K83"/>
      <c r="L83"/>
      <c r="M83"/>
      <c r="N83"/>
      <c r="O83"/>
      <c r="P83"/>
      <c r="Q83"/>
      <c r="R83"/>
    </row>
    <row r="84" spans="1:18" ht="24" customHeight="1" thickBot="1" x14ac:dyDescent="0.3">
      <c r="B84" s="203" t="s">
        <v>47</v>
      </c>
      <c r="C84" s="200"/>
      <c r="D84" s="200"/>
      <c r="E84" s="200"/>
      <c r="F84" s="66" t="str">
        <f>H20</f>
        <v>EUR</v>
      </c>
      <c r="G84" s="135">
        <f>VLOOKUP(E81,Dati!J4:O16,4,FALSE)*VLOOKUP(Report!H20,Dati!P4:Q12,2,FALSE)/Report!H19</f>
        <v>14350</v>
      </c>
      <c r="H84" s="189"/>
      <c r="I84" s="5"/>
      <c r="J84"/>
      <c r="K84"/>
      <c r="L84"/>
      <c r="M84"/>
      <c r="N84"/>
      <c r="O84"/>
      <c r="P84"/>
      <c r="Q84"/>
      <c r="R84"/>
    </row>
    <row r="85" spans="1:18" ht="24" customHeight="1" thickBot="1" x14ac:dyDescent="0.3">
      <c r="B85" s="203" t="s">
        <v>50</v>
      </c>
      <c r="C85" s="200"/>
      <c r="D85" s="200"/>
      <c r="E85" s="200"/>
      <c r="F85" s="66" t="str">
        <f>H20</f>
        <v>EUR</v>
      </c>
      <c r="G85" s="135">
        <f>VLOOKUP(E81,Dati!J4:O16,4,FALSE)*2%</f>
        <v>2870</v>
      </c>
      <c r="H85" s="189"/>
      <c r="I85" s="5"/>
      <c r="J85"/>
      <c r="K85"/>
      <c r="L85"/>
      <c r="M85"/>
      <c r="N85"/>
      <c r="O85"/>
      <c r="P85"/>
      <c r="Q85"/>
      <c r="R85"/>
    </row>
    <row r="86" spans="1:18" ht="24" customHeight="1" thickBot="1" x14ac:dyDescent="0.3">
      <c r="B86" s="203" t="s">
        <v>51</v>
      </c>
      <c r="C86" s="200"/>
      <c r="D86" s="200"/>
      <c r="E86" s="200"/>
      <c r="F86" s="66" t="str">
        <f>H20</f>
        <v>EUR</v>
      </c>
      <c r="G86" s="135">
        <f>H16*D27*G32*VLOOKUP(E81,Dati!J4:O16,2,FALSE)*VLOOKUP(E81,Dati!J4:O16,5,FALSE)/60</f>
        <v>3003</v>
      </c>
      <c r="H86" s="189"/>
      <c r="I86" s="5"/>
      <c r="J86"/>
      <c r="K86"/>
      <c r="L86"/>
      <c r="M86"/>
      <c r="N86"/>
      <c r="O86"/>
      <c r="P86"/>
      <c r="Q86"/>
      <c r="R86"/>
    </row>
    <row r="87" spans="1:18" ht="24" customHeight="1" thickBot="1" x14ac:dyDescent="0.3">
      <c r="B87" s="203" t="s">
        <v>20</v>
      </c>
      <c r="C87" s="200"/>
      <c r="D87" s="200"/>
      <c r="E87" s="200"/>
      <c r="F87" s="66" t="str">
        <f>H20</f>
        <v>EUR</v>
      </c>
      <c r="G87" s="135">
        <f>IF(E28=Dati!F4,Report!D27*G28,IF(E28=Dati!F5,12*G28,IF(E28=Dati!F6,G28,1)))*((VLOOKUP(E81,Dati!J4:O16,5,FALSE)*Report!H16/480))</f>
        <v>4331.25</v>
      </c>
      <c r="H87" s="189"/>
      <c r="I87" s="5"/>
      <c r="J87"/>
      <c r="K87"/>
      <c r="L87"/>
      <c r="M87"/>
      <c r="N87"/>
      <c r="O87"/>
      <c r="P87"/>
      <c r="Q87"/>
      <c r="R87"/>
    </row>
    <row r="88" spans="1:18" ht="24" customHeight="1" thickBot="1" x14ac:dyDescent="0.3">
      <c r="B88" s="203" t="s">
        <v>25</v>
      </c>
      <c r="C88" s="200"/>
      <c r="D88" s="200"/>
      <c r="E88" s="200"/>
      <c r="F88" s="66" t="str">
        <f>H20</f>
        <v>EUR</v>
      </c>
      <c r="G88" s="135">
        <f>IF(D17=Dati!D4,Report!G34*VLOOKUP(E81,Dati!J4:O16,6,FALSE),IF(D17=Dati!D5,G33/1000*VLOOKUP(E81,Dati!J4:O16,6,FALSE),IF(Report!D17=Dati!D6,(G33/1000*VLOOKUP(E81,Dati!J4:O16,6,FALSE)*0.75)+(G34*VLOOKUP(E81,Dati!J4:O16,6,FALSE)*0.25),IF(D17=Dati!D7,(G33/1000*VLOOKUP(E81,Dati!J4:O16,6,FALSE)*0.5)+(G34*VLOOKUP(E81,Dati!J4:O16,6,FALSE)*0.5),(G33/1000*VLOOKUP(E81,Dati!J4:O16,6,FALSE)*0.25)+(G34*VLOOKUP(E81,Dati!J4:O16,6,FALSE)*0.75)))))*D27*H16</f>
        <v>2856.1673249999999</v>
      </c>
      <c r="H88" s="189"/>
      <c r="I88" s="5"/>
      <c r="J88"/>
      <c r="K88"/>
      <c r="L88"/>
      <c r="M88"/>
      <c r="N88"/>
      <c r="O88"/>
      <c r="P88"/>
      <c r="Q88"/>
      <c r="R88"/>
    </row>
    <row r="89" spans="1:18" ht="24" customHeight="1" thickBot="1" x14ac:dyDescent="0.3">
      <c r="B89" s="203" t="s">
        <v>21</v>
      </c>
      <c r="C89" s="200"/>
      <c r="D89" s="200"/>
      <c r="E89" s="200"/>
      <c r="F89" s="66" t="str">
        <f>H20</f>
        <v>EUR</v>
      </c>
      <c r="G89" s="135">
        <f>IF(D17=Dati!D4,Report!G38*VLOOKUP(Report!E81,Dati!J4:O16,6,FALSE),IF(D17=Dati!D5,G37/1000*VLOOKUP(Report!E81,Dati!J4:O16,6,FALSE),IF(Report!D17=Dati!D6,(G37/1000*VLOOKUP(Report!E81,Dati!J4:O16,6,FALSE)*0.75)+(G38*VLOOKUP(Report!E81,Dati!J4:O16,6,FALSE)*0.25),IF(D17=Dati!D7,(G37/1000*VLOOKUP(Report!E81,Dati!J4:O16,6,FALSE)*0.5)+(G38*VLOOKUP(Report!E81,Dati!J4:O16,6,FALSE)*0.5),(G37/1000*VLOOKUP(Report!E81,Dati!J4:O16,6,FALSE)*0.25)+(G38*VLOOKUP(Report!E81,Dati!J4:O16,6,FALSE)*0.75)))))*D27*H16</f>
        <v>2869.02</v>
      </c>
      <c r="H89" s="189"/>
      <c r="I89" s="5"/>
      <c r="J89"/>
      <c r="K89"/>
      <c r="L89"/>
      <c r="M89"/>
      <c r="N89"/>
      <c r="O89"/>
      <c r="P89"/>
      <c r="Q89"/>
      <c r="R89"/>
    </row>
    <row r="90" spans="1:18" ht="24" customHeight="1" thickBot="1" x14ac:dyDescent="0.3">
      <c r="B90" s="203" t="s">
        <v>52</v>
      </c>
      <c r="C90" s="200"/>
      <c r="D90" s="200"/>
      <c r="E90" s="200"/>
      <c r="F90" s="66" t="str">
        <f>H20</f>
        <v>EUR</v>
      </c>
      <c r="G90" s="221">
        <f>IF(E39=Dati!G7,Report!G40,G50*VLOOKUP(D17,Dati!D4:E8,2,FALSE)*3%)</f>
        <v>2598.75</v>
      </c>
      <c r="H90" s="222"/>
      <c r="I90" s="5"/>
      <c r="J90"/>
      <c r="K90"/>
      <c r="L90"/>
      <c r="M90"/>
      <c r="N90"/>
      <c r="O90"/>
      <c r="P90"/>
      <c r="Q90"/>
      <c r="R90"/>
    </row>
    <row r="91" spans="1:18" ht="24" customHeight="1" thickBot="1" x14ac:dyDescent="0.3">
      <c r="A91" s="5"/>
      <c r="B91" s="204" t="s">
        <v>66</v>
      </c>
      <c r="C91" s="205"/>
      <c r="D91" s="205"/>
      <c r="E91" s="205"/>
      <c r="F91" s="67" t="str">
        <f>H20</f>
        <v>EUR</v>
      </c>
      <c r="G91" s="223">
        <f>SUM(G84:H90)</f>
        <v>32878.187324999999</v>
      </c>
      <c r="H91" s="224"/>
      <c r="I91" s="18"/>
      <c r="J91"/>
      <c r="K91"/>
      <c r="L91"/>
      <c r="M91"/>
      <c r="N91"/>
      <c r="O91"/>
      <c r="P91"/>
      <c r="Q91"/>
      <c r="R91"/>
    </row>
    <row r="92" spans="1:18" x14ac:dyDescent="0.25">
      <c r="B92" s="8"/>
      <c r="C92" s="8"/>
      <c r="D92" s="8"/>
      <c r="E92" s="7"/>
      <c r="F92" s="8"/>
      <c r="G92" s="8"/>
      <c r="H92" s="8"/>
      <c r="I92" s="5"/>
      <c r="J92"/>
      <c r="K92"/>
      <c r="L92"/>
      <c r="M92"/>
      <c r="N92"/>
      <c r="O92"/>
      <c r="P92"/>
      <c r="Q92"/>
      <c r="R92"/>
    </row>
    <row r="93" spans="1:18" x14ac:dyDescent="0.25">
      <c r="A93" s="5"/>
      <c r="I93" s="18"/>
      <c r="J93"/>
      <c r="K93"/>
      <c r="L93"/>
      <c r="M93"/>
      <c r="N93"/>
      <c r="O93"/>
      <c r="P93"/>
      <c r="Q93"/>
      <c r="R93"/>
    </row>
    <row r="94" spans="1:18" x14ac:dyDescent="0.25">
      <c r="A94" s="5"/>
      <c r="I94" s="18"/>
      <c r="J94"/>
      <c r="K94"/>
      <c r="L94"/>
      <c r="M94"/>
      <c r="N94"/>
      <c r="O94"/>
      <c r="P94"/>
      <c r="Q94"/>
      <c r="R94"/>
    </row>
    <row r="95" spans="1:18" x14ac:dyDescent="0.25">
      <c r="A95" s="5"/>
      <c r="I95" s="18"/>
      <c r="J95"/>
      <c r="K95"/>
      <c r="L95"/>
      <c r="M95"/>
      <c r="N95"/>
      <c r="O95"/>
      <c r="P95"/>
      <c r="Q95"/>
      <c r="R95"/>
    </row>
    <row r="96" spans="1:18" x14ac:dyDescent="0.25">
      <c r="A96" s="5"/>
      <c r="I96" s="18"/>
      <c r="J96"/>
      <c r="K96"/>
      <c r="L96"/>
      <c r="M96"/>
      <c r="N96"/>
      <c r="O96"/>
      <c r="P96"/>
      <c r="Q96"/>
      <c r="R96"/>
    </row>
    <row r="97" spans="1:18" x14ac:dyDescent="0.25">
      <c r="A97" s="5"/>
      <c r="I97" s="18"/>
      <c r="J97"/>
      <c r="K97"/>
      <c r="L97"/>
      <c r="M97"/>
      <c r="N97"/>
      <c r="O97"/>
      <c r="P97"/>
      <c r="Q97"/>
      <c r="R97"/>
    </row>
    <row r="98" spans="1:18" x14ac:dyDescent="0.25">
      <c r="A98" s="5"/>
      <c r="I98" s="18"/>
      <c r="J98"/>
      <c r="K98"/>
      <c r="L98"/>
      <c r="M98"/>
      <c r="N98"/>
      <c r="O98"/>
      <c r="P98"/>
      <c r="Q98"/>
      <c r="R98"/>
    </row>
    <row r="99" spans="1:18" x14ac:dyDescent="0.25">
      <c r="A99" s="5"/>
      <c r="I99" s="18"/>
      <c r="J99"/>
      <c r="K99"/>
      <c r="L99"/>
      <c r="M99"/>
      <c r="N99"/>
      <c r="O99"/>
      <c r="P99"/>
      <c r="Q99"/>
      <c r="R99"/>
    </row>
    <row r="100" spans="1:18" x14ac:dyDescent="0.25">
      <c r="A100" s="5"/>
      <c r="I100" s="18"/>
      <c r="J100"/>
      <c r="K100"/>
      <c r="L100"/>
      <c r="M100"/>
      <c r="N100"/>
      <c r="O100"/>
      <c r="P100"/>
      <c r="Q100"/>
      <c r="R100"/>
    </row>
    <row r="101" spans="1:18" x14ac:dyDescent="0.25">
      <c r="A101" s="5"/>
      <c r="I101" s="18"/>
      <c r="J101"/>
      <c r="K101"/>
      <c r="L101"/>
      <c r="M101"/>
      <c r="N101"/>
      <c r="O101"/>
      <c r="P101"/>
      <c r="Q101"/>
      <c r="R101"/>
    </row>
    <row r="102" spans="1:18" x14ac:dyDescent="0.25">
      <c r="A102" s="5"/>
      <c r="I102" s="18"/>
      <c r="J102"/>
      <c r="K102"/>
      <c r="L102"/>
      <c r="M102"/>
      <c r="N102"/>
      <c r="O102"/>
      <c r="P102"/>
      <c r="Q102"/>
      <c r="R102"/>
    </row>
    <row r="103" spans="1:18" x14ac:dyDescent="0.25">
      <c r="A103" s="5"/>
      <c r="I103" s="18"/>
      <c r="J103"/>
      <c r="K103"/>
      <c r="L103"/>
      <c r="M103"/>
      <c r="N103"/>
      <c r="O103"/>
      <c r="P103"/>
      <c r="Q103"/>
      <c r="R103"/>
    </row>
    <row r="104" spans="1:18" x14ac:dyDescent="0.25">
      <c r="A104" s="5"/>
      <c r="I104" s="18"/>
      <c r="J104"/>
      <c r="K104"/>
      <c r="L104"/>
      <c r="M104"/>
      <c r="N104"/>
      <c r="O104"/>
      <c r="P104"/>
      <c r="Q104"/>
      <c r="R104"/>
    </row>
    <row r="105" spans="1:18" ht="13.5" customHeight="1" x14ac:dyDescent="0.25">
      <c r="A105" s="5"/>
      <c r="I105" s="61"/>
      <c r="J105"/>
      <c r="K105"/>
      <c r="L105"/>
      <c r="M105"/>
      <c r="N105"/>
      <c r="O105"/>
      <c r="P105"/>
      <c r="Q105"/>
      <c r="R105"/>
    </row>
    <row r="106" spans="1:18" ht="21" x14ac:dyDescent="0.25">
      <c r="A106" s="113" t="s">
        <v>71</v>
      </c>
      <c r="B106" s="114"/>
      <c r="C106" s="114"/>
      <c r="D106" s="114"/>
      <c r="E106" s="114"/>
      <c r="F106" s="114"/>
      <c r="G106" s="114"/>
      <c r="H106" s="114"/>
      <c r="I106" s="114"/>
      <c r="J106"/>
      <c r="K106"/>
      <c r="L106"/>
      <c r="M106"/>
      <c r="N106"/>
      <c r="O106"/>
      <c r="P106"/>
      <c r="Q106"/>
      <c r="R106"/>
    </row>
    <row r="107" spans="1:18" ht="31.5" customHeight="1" x14ac:dyDescent="0.25">
      <c r="A107" s="115" t="s">
        <v>85</v>
      </c>
      <c r="B107" s="116"/>
      <c r="C107" s="116"/>
      <c r="D107" s="116"/>
      <c r="E107" s="116"/>
      <c r="F107" s="116"/>
      <c r="G107" s="116"/>
      <c r="H107" s="116"/>
      <c r="I107" s="116"/>
      <c r="J107"/>
      <c r="K107"/>
      <c r="L107"/>
      <c r="M107"/>
      <c r="N107"/>
      <c r="O107"/>
      <c r="P107"/>
      <c r="Q107"/>
      <c r="R107"/>
    </row>
    <row r="108" spans="1:18" ht="6" customHeight="1" thickBot="1" x14ac:dyDescent="0.3">
      <c r="A108" s="5"/>
      <c r="I108" s="61"/>
      <c r="J108"/>
      <c r="K108"/>
      <c r="L108"/>
      <c r="M108"/>
      <c r="N108"/>
      <c r="O108"/>
      <c r="P108"/>
      <c r="Q108"/>
      <c r="R108"/>
    </row>
    <row r="109" spans="1:18" ht="18.75" x14ac:dyDescent="0.3">
      <c r="A109" s="5"/>
      <c r="B109" s="44" t="s">
        <v>53</v>
      </c>
      <c r="C109" s="45"/>
      <c r="D109" s="46"/>
      <c r="E109" s="18"/>
      <c r="F109" s="47" t="s">
        <v>56</v>
      </c>
      <c r="G109" s="48"/>
      <c r="H109" s="49"/>
      <c r="I109" s="18"/>
      <c r="J109"/>
      <c r="K109"/>
      <c r="L109"/>
      <c r="M109"/>
      <c r="N109"/>
      <c r="O109"/>
      <c r="P109"/>
      <c r="Q109"/>
      <c r="R109"/>
    </row>
    <row r="110" spans="1:18" x14ac:dyDescent="0.25">
      <c r="A110" s="5"/>
      <c r="B110" s="28" t="s">
        <v>58</v>
      </c>
      <c r="C110" s="32">
        <f>G50</f>
        <v>28875</v>
      </c>
      <c r="D110" s="36"/>
      <c r="E110" s="18"/>
      <c r="F110" s="24" t="s">
        <v>58</v>
      </c>
      <c r="G110" s="37">
        <f>G51</f>
        <v>47641.440000000002</v>
      </c>
      <c r="H110" s="38"/>
      <c r="I110" s="18"/>
      <c r="J110"/>
      <c r="K110"/>
      <c r="L110"/>
      <c r="M110"/>
      <c r="N110"/>
      <c r="O110"/>
      <c r="P110"/>
      <c r="Q110"/>
      <c r="R110"/>
    </row>
    <row r="111" spans="1:18" x14ac:dyDescent="0.25">
      <c r="A111" s="5"/>
      <c r="B111" s="28" t="s">
        <v>59</v>
      </c>
      <c r="C111" s="32">
        <f>G87</f>
        <v>4331.25</v>
      </c>
      <c r="D111" s="36"/>
      <c r="E111" s="18"/>
      <c r="F111" s="24" t="s">
        <v>59</v>
      </c>
      <c r="G111" s="37">
        <f>G88</f>
        <v>2856.1673249999999</v>
      </c>
      <c r="H111" s="38"/>
      <c r="I111" s="18"/>
      <c r="J111"/>
      <c r="K111"/>
      <c r="L111"/>
      <c r="M111"/>
      <c r="N111"/>
      <c r="O111"/>
      <c r="P111"/>
      <c r="Q111"/>
      <c r="R111"/>
    </row>
    <row r="112" spans="1:18" ht="15.75" thickBot="1" x14ac:dyDescent="0.3">
      <c r="A112" s="5"/>
      <c r="B112" s="29" t="s">
        <v>60</v>
      </c>
      <c r="C112" s="33">
        <f>C110-C111</f>
        <v>24543.75</v>
      </c>
      <c r="D112" s="58">
        <f>-C112/C110</f>
        <v>-0.85</v>
      </c>
      <c r="E112" s="18"/>
      <c r="F112" s="25" t="s">
        <v>60</v>
      </c>
      <c r="G112" s="39">
        <f>G110-G111</f>
        <v>44785.272675</v>
      </c>
      <c r="H112" s="57">
        <f>-G112/G110</f>
        <v>-0.94004867768480549</v>
      </c>
      <c r="I112" s="18"/>
      <c r="J112"/>
      <c r="K112"/>
      <c r="L112"/>
      <c r="M112"/>
      <c r="N112"/>
      <c r="O112"/>
      <c r="P112"/>
      <c r="Q112"/>
      <c r="R112"/>
    </row>
    <row r="113" spans="1:18" ht="6.75" customHeight="1" thickBot="1" x14ac:dyDescent="0.3">
      <c r="B113" s="8"/>
      <c r="C113" s="8"/>
      <c r="D113" s="8"/>
      <c r="F113" s="8"/>
      <c r="G113" s="8"/>
      <c r="H113" s="8"/>
      <c r="I113" s="5"/>
      <c r="J113"/>
      <c r="K113"/>
      <c r="L113"/>
      <c r="M113"/>
      <c r="N113"/>
      <c r="O113"/>
      <c r="P113"/>
      <c r="Q113"/>
      <c r="R113"/>
    </row>
    <row r="114" spans="1:18" ht="18.75" x14ac:dyDescent="0.3">
      <c r="A114" s="5"/>
      <c r="B114" s="50" t="s">
        <v>54</v>
      </c>
      <c r="C114" s="51"/>
      <c r="D114" s="52"/>
      <c r="E114" s="18"/>
      <c r="F114" s="53" t="s">
        <v>55</v>
      </c>
      <c r="G114" s="54"/>
      <c r="H114" s="55"/>
      <c r="I114" s="18"/>
      <c r="J114"/>
      <c r="K114"/>
      <c r="L114"/>
      <c r="M114"/>
      <c r="N114"/>
      <c r="O114"/>
      <c r="P114"/>
      <c r="Q114"/>
      <c r="R114"/>
    </row>
    <row r="115" spans="1:18" x14ac:dyDescent="0.25">
      <c r="A115" s="5"/>
      <c r="B115" s="30" t="s">
        <v>58</v>
      </c>
      <c r="C115" s="34">
        <f>G52</f>
        <v>139194</v>
      </c>
      <c r="D115" s="43"/>
      <c r="E115" s="18"/>
      <c r="F115" s="26" t="s">
        <v>58</v>
      </c>
      <c r="G115" s="40">
        <f>G53</f>
        <v>13860</v>
      </c>
      <c r="H115" s="41"/>
      <c r="I115" s="18"/>
      <c r="J115"/>
      <c r="K115"/>
      <c r="L115"/>
      <c r="M115"/>
      <c r="N115"/>
      <c r="O115"/>
      <c r="P115"/>
      <c r="Q115"/>
      <c r="R115"/>
    </row>
    <row r="116" spans="1:18" x14ac:dyDescent="0.25">
      <c r="A116" s="5"/>
      <c r="B116" s="30" t="s">
        <v>59</v>
      </c>
      <c r="C116" s="34">
        <f>G89</f>
        <v>2869.02</v>
      </c>
      <c r="D116" s="43"/>
      <c r="E116" s="18"/>
      <c r="F116" s="26" t="s">
        <v>59</v>
      </c>
      <c r="G116" s="40">
        <f>G90</f>
        <v>2598.75</v>
      </c>
      <c r="H116" s="41"/>
      <c r="I116" s="18"/>
      <c r="J116"/>
      <c r="K116"/>
      <c r="L116"/>
      <c r="M116"/>
      <c r="N116"/>
      <c r="O116"/>
      <c r="P116"/>
      <c r="Q116"/>
      <c r="R116"/>
    </row>
    <row r="117" spans="1:18" ht="15.75" thickBot="1" x14ac:dyDescent="0.3">
      <c r="A117" s="5"/>
      <c r="B117" s="31" t="s">
        <v>60</v>
      </c>
      <c r="C117" s="35">
        <f>C115-C116</f>
        <v>136324.98000000001</v>
      </c>
      <c r="D117" s="59">
        <f>-C117/C115</f>
        <v>-0.9793883357041252</v>
      </c>
      <c r="E117" s="18"/>
      <c r="F117" s="27" t="s">
        <v>60</v>
      </c>
      <c r="G117" s="42">
        <f>G115-G116</f>
        <v>11261.25</v>
      </c>
      <c r="H117" s="56">
        <f>-G117/G115</f>
        <v>-0.8125</v>
      </c>
      <c r="I117" s="18"/>
      <c r="J117"/>
      <c r="K117"/>
      <c r="L117"/>
      <c r="M117"/>
      <c r="N117"/>
      <c r="O117"/>
      <c r="P117"/>
      <c r="Q117"/>
      <c r="R117"/>
    </row>
    <row r="118" spans="1:18" ht="4.5" customHeight="1" x14ac:dyDescent="0.25">
      <c r="I118" s="5"/>
      <c r="J118"/>
      <c r="K118"/>
      <c r="L118"/>
      <c r="M118"/>
      <c r="N118"/>
      <c r="O118"/>
      <c r="P118"/>
      <c r="Q118"/>
      <c r="R118"/>
    </row>
    <row r="119" spans="1:18" x14ac:dyDescent="0.25">
      <c r="I119" s="5"/>
      <c r="J119"/>
      <c r="K119"/>
      <c r="L119"/>
      <c r="M119"/>
      <c r="N119"/>
      <c r="O119"/>
      <c r="P119"/>
      <c r="Q119"/>
      <c r="R119"/>
    </row>
    <row r="120" spans="1:18" x14ac:dyDescent="0.25">
      <c r="I120" s="5"/>
      <c r="J120"/>
      <c r="K120"/>
      <c r="L120"/>
      <c r="M120"/>
      <c r="N120"/>
      <c r="O120"/>
      <c r="P120"/>
      <c r="Q120"/>
      <c r="R120"/>
    </row>
    <row r="121" spans="1:18" x14ac:dyDescent="0.25">
      <c r="I121" s="5"/>
      <c r="J121"/>
      <c r="K121"/>
      <c r="L121"/>
      <c r="M121"/>
      <c r="N121"/>
      <c r="O121"/>
      <c r="P121"/>
      <c r="Q121"/>
      <c r="R121"/>
    </row>
    <row r="122" spans="1:18" x14ac:dyDescent="0.25">
      <c r="I122" s="5"/>
      <c r="J122"/>
      <c r="K122"/>
      <c r="L122"/>
      <c r="M122"/>
      <c r="N122"/>
      <c r="O122"/>
      <c r="P122"/>
      <c r="Q122"/>
      <c r="R122"/>
    </row>
    <row r="123" spans="1:18" x14ac:dyDescent="0.25">
      <c r="I123" s="5"/>
      <c r="J123"/>
      <c r="K123"/>
      <c r="L123"/>
      <c r="M123"/>
      <c r="N123"/>
      <c r="O123"/>
      <c r="P123"/>
      <c r="Q123"/>
      <c r="R123"/>
    </row>
    <row r="124" spans="1:18" x14ac:dyDescent="0.25">
      <c r="I124" s="5"/>
      <c r="J124"/>
      <c r="K124"/>
      <c r="L124"/>
      <c r="M124"/>
      <c r="N124"/>
      <c r="O124"/>
      <c r="P124"/>
      <c r="Q124"/>
      <c r="R124"/>
    </row>
    <row r="125" spans="1:18" x14ac:dyDescent="0.25">
      <c r="I125" s="5"/>
      <c r="J125"/>
      <c r="K125"/>
      <c r="L125"/>
      <c r="M125"/>
      <c r="N125"/>
      <c r="O125"/>
      <c r="P125"/>
      <c r="Q125"/>
      <c r="R125"/>
    </row>
    <row r="126" spans="1:18" x14ac:dyDescent="0.25">
      <c r="I126" s="5"/>
      <c r="J126"/>
      <c r="K126"/>
      <c r="L126"/>
      <c r="M126"/>
      <c r="N126"/>
      <c r="O126"/>
      <c r="P126"/>
      <c r="Q126"/>
      <c r="R126"/>
    </row>
    <row r="127" spans="1:18" x14ac:dyDescent="0.25">
      <c r="I127" s="5"/>
      <c r="J127"/>
      <c r="K127"/>
      <c r="L127"/>
      <c r="M127"/>
      <c r="N127"/>
      <c r="O127"/>
      <c r="P127"/>
      <c r="Q127"/>
      <c r="R127"/>
    </row>
    <row r="128" spans="1:18" x14ac:dyDescent="0.25">
      <c r="I128" s="5"/>
      <c r="J128"/>
      <c r="K128"/>
      <c r="L128"/>
      <c r="M128"/>
      <c r="N128"/>
      <c r="O128"/>
      <c r="P128"/>
      <c r="Q128"/>
      <c r="R128"/>
    </row>
    <row r="129" spans="1:18" ht="15.75" thickBot="1" x14ac:dyDescent="0.3">
      <c r="B129" s="6"/>
      <c r="C129" s="6"/>
      <c r="D129" s="6"/>
      <c r="E129" s="6"/>
      <c r="F129" s="6"/>
      <c r="G129" s="6"/>
      <c r="H129" s="6"/>
      <c r="I129" s="5"/>
      <c r="J129"/>
      <c r="K129"/>
      <c r="L129"/>
      <c r="M129"/>
      <c r="N129"/>
      <c r="O129"/>
      <c r="P129"/>
      <c r="Q129"/>
      <c r="R129"/>
    </row>
    <row r="130" spans="1:18" ht="19.5" thickBot="1" x14ac:dyDescent="0.3">
      <c r="A130" s="5"/>
      <c r="B130" s="110" t="s">
        <v>80</v>
      </c>
      <c r="C130" s="111"/>
      <c r="D130" s="111"/>
      <c r="E130" s="112"/>
      <c r="F130" s="68" t="str">
        <f>H20</f>
        <v>EUR</v>
      </c>
      <c r="G130" s="102">
        <f>VLOOKUP(Report!E81,Dati!J4:O16,4,FALSE)*VLOOKUP(H20,Dati!P4:Q12,2,FALSE)</f>
        <v>143500</v>
      </c>
      <c r="H130" s="103"/>
      <c r="I130" s="18"/>
      <c r="J130"/>
      <c r="K130"/>
      <c r="L130"/>
      <c r="M130"/>
      <c r="N130"/>
      <c r="O130"/>
      <c r="P130"/>
      <c r="Q130"/>
      <c r="R130"/>
    </row>
    <row r="131" spans="1:18" ht="19.5" thickBot="1" x14ac:dyDescent="0.3">
      <c r="A131" s="5"/>
      <c r="B131" s="117" t="s">
        <v>61</v>
      </c>
      <c r="C131" s="118"/>
      <c r="D131" s="118"/>
      <c r="E131" s="119"/>
      <c r="F131" s="68" t="str">
        <f>H20</f>
        <v>EUR</v>
      </c>
      <c r="G131" s="102">
        <f>G55</f>
        <v>229570.44</v>
      </c>
      <c r="H131" s="103"/>
      <c r="I131" s="18"/>
      <c r="J131"/>
      <c r="K131"/>
      <c r="L131"/>
      <c r="M131"/>
      <c r="N131"/>
      <c r="O131"/>
      <c r="P131"/>
      <c r="Q131"/>
      <c r="R131"/>
    </row>
    <row r="132" spans="1:18" ht="19.5" thickBot="1" x14ac:dyDescent="0.3">
      <c r="A132" s="5"/>
      <c r="B132" s="117" t="s">
        <v>62</v>
      </c>
      <c r="C132" s="118"/>
      <c r="D132" s="118"/>
      <c r="E132" s="119"/>
      <c r="F132" s="68" t="str">
        <f>H20</f>
        <v>EUR</v>
      </c>
      <c r="G132" s="102">
        <f>G91</f>
        <v>32878.187324999999</v>
      </c>
      <c r="H132" s="103"/>
      <c r="I132" s="18"/>
      <c r="J132"/>
      <c r="K132"/>
      <c r="L132"/>
      <c r="M132"/>
      <c r="N132"/>
      <c r="O132"/>
      <c r="P132"/>
      <c r="Q132"/>
      <c r="R132"/>
    </row>
    <row r="133" spans="1:18" ht="19.5" thickBot="1" x14ac:dyDescent="0.3">
      <c r="A133" s="5"/>
      <c r="B133" s="117" t="s">
        <v>63</v>
      </c>
      <c r="C133" s="118"/>
      <c r="D133" s="118"/>
      <c r="E133" s="119"/>
      <c r="F133" s="68" t="str">
        <f>H20</f>
        <v>EUR</v>
      </c>
      <c r="G133" s="102">
        <f>G131-G132</f>
        <v>196692.252675</v>
      </c>
      <c r="H133" s="103"/>
      <c r="I133" s="18"/>
      <c r="J133"/>
      <c r="K133"/>
      <c r="L133"/>
      <c r="M133"/>
      <c r="N133"/>
      <c r="O133"/>
      <c r="P133"/>
      <c r="Q133"/>
      <c r="R133"/>
    </row>
    <row r="134" spans="1:18" ht="19.5" thickBot="1" x14ac:dyDescent="0.3">
      <c r="A134" s="5"/>
      <c r="B134" s="117" t="s">
        <v>73</v>
      </c>
      <c r="C134" s="118"/>
      <c r="D134" s="118"/>
      <c r="E134" s="119"/>
      <c r="F134" s="68" t="str">
        <f>H20</f>
        <v>EUR</v>
      </c>
      <c r="G134" s="102">
        <f>Dati!X5</f>
        <v>10</v>
      </c>
      <c r="H134" s="103"/>
      <c r="I134" s="18"/>
      <c r="J134"/>
      <c r="K134"/>
      <c r="L134"/>
      <c r="M134"/>
      <c r="N134"/>
      <c r="O134"/>
      <c r="P134"/>
      <c r="Q134"/>
      <c r="R134"/>
    </row>
    <row r="135" spans="1:18" ht="19.5" thickBot="1" x14ac:dyDescent="0.3">
      <c r="A135" s="5"/>
      <c r="B135" s="104" t="s">
        <v>139</v>
      </c>
      <c r="C135" s="105"/>
      <c r="D135" s="105"/>
      <c r="E135" s="106"/>
      <c r="F135" s="68" t="str">
        <f>H20</f>
        <v>EUR</v>
      </c>
      <c r="G135" s="102">
        <f>Dati!X8</f>
        <v>1949335.6723604116</v>
      </c>
      <c r="H135" s="103"/>
      <c r="I135" s="18"/>
      <c r="J135"/>
      <c r="K135"/>
      <c r="L135"/>
      <c r="M135"/>
      <c r="N135"/>
      <c r="O135"/>
      <c r="P135"/>
      <c r="Q135"/>
      <c r="R135"/>
    </row>
    <row r="136" spans="1:18" ht="19.5" thickBot="1" x14ac:dyDescent="0.3">
      <c r="A136" s="5"/>
      <c r="B136" s="231" t="s">
        <v>140</v>
      </c>
      <c r="C136" s="232"/>
      <c r="D136" s="232"/>
      <c r="E136" s="233"/>
      <c r="F136" s="234">
        <f>G135/G130</f>
        <v>13.584220713312973</v>
      </c>
      <c r="G136" s="235"/>
      <c r="H136" s="236"/>
      <c r="I136" s="18"/>
      <c r="J136"/>
      <c r="K136"/>
      <c r="L136"/>
      <c r="M136"/>
      <c r="N136"/>
      <c r="O136"/>
      <c r="P136"/>
      <c r="Q136"/>
      <c r="R136"/>
    </row>
    <row r="137" spans="1:18" ht="12.75" customHeight="1" x14ac:dyDescent="0.25">
      <c r="B137" s="7"/>
      <c r="C137" s="7"/>
      <c r="D137" s="7"/>
      <c r="E137" s="7"/>
      <c r="F137" s="7"/>
      <c r="G137" s="7"/>
      <c r="H137" s="7"/>
      <c r="I137" s="5"/>
      <c r="J137"/>
      <c r="K137"/>
      <c r="L137"/>
      <c r="M137"/>
      <c r="N137"/>
      <c r="O137"/>
      <c r="P137"/>
      <c r="Q137"/>
      <c r="R137"/>
    </row>
    <row r="138" spans="1:18" x14ac:dyDescent="0.25">
      <c r="I138" s="5"/>
      <c r="J138"/>
      <c r="K138"/>
      <c r="L138"/>
      <c r="M138"/>
      <c r="N138"/>
      <c r="O138"/>
      <c r="P138"/>
      <c r="Q138"/>
      <c r="R138"/>
    </row>
    <row r="139" spans="1:18" x14ac:dyDescent="0.25">
      <c r="I139" s="5"/>
      <c r="J139"/>
      <c r="K139"/>
      <c r="L139"/>
      <c r="M139"/>
      <c r="N139"/>
      <c r="O139"/>
      <c r="P139"/>
      <c r="Q139"/>
      <c r="R139"/>
    </row>
    <row r="140" spans="1:18" x14ac:dyDescent="0.25">
      <c r="I140" s="5"/>
      <c r="J140"/>
      <c r="K140"/>
      <c r="L140"/>
      <c r="M140"/>
      <c r="N140"/>
      <c r="O140"/>
      <c r="P140"/>
      <c r="Q140"/>
      <c r="R140"/>
    </row>
    <row r="141" spans="1:18" x14ac:dyDescent="0.25">
      <c r="I141" s="5"/>
      <c r="J141"/>
      <c r="K141"/>
      <c r="L141"/>
      <c r="M141"/>
      <c r="N141"/>
      <c r="O141"/>
      <c r="P141"/>
      <c r="Q141"/>
      <c r="R141"/>
    </row>
    <row r="142" spans="1:18" x14ac:dyDescent="0.25">
      <c r="I142" s="5"/>
      <c r="J142"/>
      <c r="K142"/>
      <c r="L142"/>
      <c r="M142"/>
      <c r="N142"/>
      <c r="O142"/>
      <c r="P142"/>
      <c r="Q142"/>
      <c r="R142"/>
    </row>
    <row r="143" spans="1:18" x14ac:dyDescent="0.25">
      <c r="I143" s="5"/>
      <c r="J143"/>
      <c r="K143"/>
      <c r="L143"/>
      <c r="M143"/>
      <c r="N143"/>
      <c r="O143"/>
      <c r="P143"/>
      <c r="Q143"/>
      <c r="R143"/>
    </row>
    <row r="144" spans="1:18" x14ac:dyDescent="0.25">
      <c r="I144" s="5"/>
      <c r="J144"/>
      <c r="K144"/>
      <c r="L144"/>
      <c r="M144"/>
      <c r="N144"/>
      <c r="O144"/>
      <c r="P144"/>
      <c r="Q144"/>
      <c r="R144"/>
    </row>
    <row r="145" spans="1:18" x14ac:dyDescent="0.25">
      <c r="I145" s="5"/>
      <c r="J145"/>
      <c r="K145"/>
      <c r="L145"/>
      <c r="M145"/>
      <c r="N145"/>
      <c r="O145"/>
      <c r="P145"/>
      <c r="Q145"/>
      <c r="R145"/>
    </row>
    <row r="146" spans="1:18" x14ac:dyDescent="0.25">
      <c r="I146" s="5"/>
      <c r="J146"/>
      <c r="K146"/>
      <c r="L146"/>
      <c r="M146"/>
      <c r="N146"/>
      <c r="O146"/>
      <c r="P146"/>
      <c r="Q146"/>
      <c r="R146"/>
    </row>
    <row r="147" spans="1:18" x14ac:dyDescent="0.25">
      <c r="I147" s="5"/>
      <c r="J147"/>
      <c r="K147"/>
      <c r="L147"/>
      <c r="M147"/>
      <c r="N147"/>
      <c r="O147"/>
      <c r="P147"/>
      <c r="Q147"/>
      <c r="R147"/>
    </row>
    <row r="148" spans="1:18" x14ac:dyDescent="0.25">
      <c r="I148" s="5"/>
      <c r="J148"/>
      <c r="K148"/>
      <c r="L148"/>
      <c r="M148"/>
      <c r="N148"/>
      <c r="O148"/>
      <c r="P148"/>
      <c r="Q148"/>
      <c r="R148"/>
    </row>
    <row r="149" spans="1:18" ht="11.25" customHeight="1" thickBot="1" x14ac:dyDescent="0.3">
      <c r="B149" s="6"/>
      <c r="C149" s="6"/>
      <c r="D149" s="6"/>
      <c r="E149" s="6"/>
      <c r="F149" s="6"/>
      <c r="G149" s="6"/>
      <c r="H149" s="6"/>
      <c r="I149" s="5"/>
      <c r="J149"/>
      <c r="K149"/>
      <c r="L149"/>
      <c r="M149"/>
      <c r="N149"/>
      <c r="O149"/>
      <c r="P149"/>
      <c r="Q149"/>
      <c r="R149"/>
    </row>
    <row r="150" spans="1:18" ht="19.5" thickBot="1" x14ac:dyDescent="0.3">
      <c r="A150" s="5"/>
      <c r="B150" s="110" t="s">
        <v>87</v>
      </c>
      <c r="C150" s="111"/>
      <c r="D150" s="111"/>
      <c r="E150" s="112"/>
      <c r="F150" s="102">
        <f>IF(D17=Dati!D4,Report!G36,IF(D17=Dati!D5,G35,IF(Report!D17=Dati!D6,(G35*0.75)+(G36*0.25),IF(D17=Dati!D7,(G35*0.5)+(G36*0.5),(G35*0.25)+(G36*0.75)))))*D27*H16</f>
        <v>564300</v>
      </c>
      <c r="G150" s="120"/>
      <c r="H150" s="103"/>
      <c r="I150" s="18"/>
      <c r="J150"/>
      <c r="K150"/>
      <c r="L150"/>
      <c r="M150"/>
      <c r="N150"/>
      <c r="O150"/>
      <c r="P150"/>
      <c r="Q150"/>
      <c r="R150"/>
    </row>
    <row r="151" spans="1:18" ht="19.5" thickBot="1" x14ac:dyDescent="0.3">
      <c r="A151" s="5"/>
      <c r="B151" s="117" t="s">
        <v>115</v>
      </c>
      <c r="C151" s="118"/>
      <c r="D151" s="118"/>
      <c r="E151" s="119"/>
      <c r="F151" s="102">
        <f>IF(D17=Dati!D4,VLOOKUP(Report!E81,Dati!J4:O16,6,FALSE),IF(D17=Dati!D5,VLOOKUP(Report!E81,Dati!J4:O16,6,FALSE),IF(Report!D17=Dati!D6,(VLOOKUP(Report!E81,Dati!J4:O16,6,FALSE)*0.75)+(VLOOKUP(Report!E81,Dati!J4:O16,6,FALSE)*0.25),IF(D17=Dati!D7,(VLOOKUP(Report!E81,Dati!J4:O16,6,FALSE)*0.5)+(VLOOKUP(Report!E81,Dati!J4:O16,6,FALSE)*0.5),(VLOOKUP(Report!E81,Dati!J4:O16,6,FALSE)*0.25)+(VLOOKUP(Report!E81,Dati!J4:O16,6,FALSE)*0.75)))))*D27*H16</f>
        <v>4454.9999999999991</v>
      </c>
      <c r="G151" s="120"/>
      <c r="H151" s="103"/>
      <c r="I151" s="18"/>
      <c r="J151"/>
      <c r="K151"/>
      <c r="L151"/>
      <c r="M151"/>
      <c r="N151"/>
      <c r="O151"/>
      <c r="P151"/>
      <c r="Q151"/>
      <c r="R151"/>
    </row>
    <row r="152" spans="1:18" ht="19.5" thickBot="1" x14ac:dyDescent="0.3">
      <c r="A152" s="5"/>
      <c r="B152" s="104" t="s">
        <v>68</v>
      </c>
      <c r="C152" s="105"/>
      <c r="D152" s="105"/>
      <c r="E152" s="106"/>
      <c r="F152" s="102">
        <f>F150-F151</f>
        <v>559845</v>
      </c>
      <c r="G152" s="103"/>
      <c r="H152" s="69">
        <f>-F152/F150</f>
        <v>-0.99210526315789471</v>
      </c>
      <c r="I152" s="18"/>
      <c r="J152"/>
      <c r="K152"/>
      <c r="L152"/>
      <c r="M152"/>
      <c r="N152"/>
      <c r="O152"/>
      <c r="P152"/>
      <c r="Q152"/>
      <c r="R152"/>
    </row>
    <row r="153" spans="1:18" ht="6.75" customHeight="1" x14ac:dyDescent="0.25">
      <c r="B153" s="7"/>
      <c r="C153" s="7"/>
      <c r="D153" s="7"/>
      <c r="E153" s="7"/>
      <c r="F153" s="7"/>
      <c r="G153" s="7"/>
      <c r="H153" s="7"/>
      <c r="I153" s="5"/>
      <c r="J153"/>
      <c r="K153"/>
      <c r="L153"/>
      <c r="M153"/>
      <c r="N153"/>
      <c r="O153"/>
      <c r="P153"/>
      <c r="Q153"/>
      <c r="R153"/>
    </row>
    <row r="154" spans="1:18" x14ac:dyDescent="0.25">
      <c r="A154" s="98" t="s">
        <v>86</v>
      </c>
      <c r="B154" s="99"/>
      <c r="C154" s="99"/>
      <c r="D154" s="99"/>
      <c r="E154" s="99"/>
      <c r="F154" s="99"/>
      <c r="G154" s="99"/>
      <c r="H154" s="99"/>
      <c r="I154" s="99"/>
      <c r="J154"/>
      <c r="K154"/>
      <c r="L154"/>
      <c r="M154"/>
      <c r="N154"/>
      <c r="O154"/>
      <c r="P154"/>
      <c r="Q154"/>
      <c r="R154"/>
    </row>
    <row r="155" spans="1:18" x14ac:dyDescent="0.25">
      <c r="A155" s="100"/>
      <c r="B155" s="101"/>
      <c r="C155" s="101"/>
      <c r="D155" s="101"/>
      <c r="E155" s="101"/>
      <c r="F155" s="101"/>
      <c r="G155" s="101"/>
      <c r="H155" s="101"/>
      <c r="I155" s="101"/>
      <c r="J155"/>
      <c r="K155"/>
      <c r="L155"/>
      <c r="M155"/>
      <c r="N155"/>
      <c r="O155"/>
      <c r="P155"/>
      <c r="Q155"/>
      <c r="R155"/>
    </row>
    <row r="156" spans="1:18" ht="87.75" customHeight="1" x14ac:dyDescent="0.55000000000000004">
      <c r="C156" s="155" t="s">
        <v>0</v>
      </c>
      <c r="D156" s="156"/>
      <c r="E156" s="156"/>
      <c r="F156" s="156"/>
      <c r="G156" s="156"/>
      <c r="H156" s="157"/>
      <c r="I156" s="23"/>
      <c r="J156"/>
      <c r="K156"/>
      <c r="L156"/>
      <c r="M156"/>
      <c r="N156"/>
      <c r="O156"/>
      <c r="P156"/>
      <c r="Q156"/>
      <c r="R156"/>
    </row>
    <row r="157" spans="1:18" x14ac:dyDescent="0.25">
      <c r="F157" s="7"/>
      <c r="G157" s="7"/>
      <c r="H157" s="7"/>
      <c r="I157" s="5"/>
      <c r="J157"/>
      <c r="K157"/>
      <c r="L157"/>
      <c r="M157"/>
      <c r="N157"/>
      <c r="O157"/>
      <c r="P157"/>
      <c r="Q157"/>
      <c r="R157"/>
    </row>
    <row r="158" spans="1:18" ht="21" x14ac:dyDescent="0.25">
      <c r="A158" s="252" t="s">
        <v>130</v>
      </c>
      <c r="B158" s="253"/>
      <c r="C158" s="253"/>
      <c r="D158" s="253"/>
      <c r="E158" s="253"/>
      <c r="F158" s="253"/>
      <c r="G158" s="253"/>
      <c r="H158" s="253"/>
      <c r="I158" s="253"/>
      <c r="J158"/>
      <c r="K158"/>
      <c r="L158"/>
      <c r="M158"/>
      <c r="N158"/>
      <c r="O158"/>
      <c r="P158"/>
      <c r="Q158"/>
      <c r="R158"/>
    </row>
    <row r="159" spans="1:18" ht="16.5" customHeight="1" x14ac:dyDescent="0.25">
      <c r="A159" s="115" t="s">
        <v>141</v>
      </c>
      <c r="B159" s="116"/>
      <c r="C159" s="116"/>
      <c r="D159" s="116"/>
      <c r="E159" s="116"/>
      <c r="F159" s="116"/>
      <c r="G159" s="116"/>
      <c r="H159" s="116"/>
      <c r="I159" s="116"/>
      <c r="J159"/>
      <c r="K159"/>
      <c r="L159"/>
      <c r="M159"/>
      <c r="N159"/>
      <c r="O159"/>
      <c r="P159"/>
      <c r="Q159"/>
      <c r="R159"/>
    </row>
    <row r="160" spans="1:18" ht="8.25" customHeight="1" x14ac:dyDescent="0.25">
      <c r="A160" s="74"/>
      <c r="B160" s="74"/>
      <c r="C160" s="74"/>
      <c r="D160" s="74"/>
      <c r="E160" s="74"/>
      <c r="F160" s="74"/>
      <c r="G160" s="74"/>
      <c r="H160" s="74"/>
      <c r="I160" s="74"/>
      <c r="J160"/>
      <c r="K160"/>
      <c r="L160"/>
      <c r="M160"/>
      <c r="N160"/>
      <c r="O160"/>
      <c r="P160"/>
      <c r="Q160"/>
      <c r="R160"/>
    </row>
    <row r="161" spans="1:18" x14ac:dyDescent="0.25">
      <c r="A161" s="74"/>
      <c r="B161" s="249" t="s">
        <v>117</v>
      </c>
      <c r="C161" s="250"/>
      <c r="D161" s="250"/>
      <c r="E161" s="250"/>
      <c r="F161" s="250"/>
      <c r="G161" s="250"/>
      <c r="H161" s="251"/>
      <c r="I161" s="74"/>
      <c r="J161"/>
      <c r="K161"/>
      <c r="L161"/>
      <c r="M161"/>
      <c r="N161"/>
      <c r="O161"/>
      <c r="P161"/>
      <c r="Q161"/>
      <c r="R161"/>
    </row>
    <row r="162" spans="1:18" x14ac:dyDescent="0.25">
      <c r="A162" s="74"/>
      <c r="B162" s="206" t="s">
        <v>118</v>
      </c>
      <c r="C162" s="207"/>
      <c r="D162" s="207"/>
      <c r="E162" s="207"/>
      <c r="F162" s="207"/>
      <c r="G162" s="207"/>
      <c r="H162" s="208"/>
      <c r="I162" s="74"/>
      <c r="J162"/>
      <c r="K162"/>
      <c r="L162"/>
      <c r="M162"/>
      <c r="N162"/>
      <c r="O162"/>
      <c r="P162"/>
      <c r="Q162"/>
      <c r="R162"/>
    </row>
    <row r="163" spans="1:18" x14ac:dyDescent="0.25">
      <c r="A163" s="74"/>
      <c r="B163" s="206" t="s">
        <v>119</v>
      </c>
      <c r="C163" s="207"/>
      <c r="D163" s="207"/>
      <c r="E163" s="207"/>
      <c r="F163" s="207"/>
      <c r="G163" s="207"/>
      <c r="H163" s="208"/>
      <c r="I163" s="74"/>
      <c r="J163"/>
      <c r="K163"/>
      <c r="L163"/>
      <c r="M163"/>
      <c r="N163"/>
      <c r="O163"/>
      <c r="P163"/>
      <c r="Q163"/>
      <c r="R163"/>
    </row>
    <row r="164" spans="1:18" x14ac:dyDescent="0.25">
      <c r="A164" s="74"/>
      <c r="B164" s="206" t="s">
        <v>116</v>
      </c>
      <c r="C164" s="207"/>
      <c r="D164" s="207"/>
      <c r="E164" s="207"/>
      <c r="F164" s="207"/>
      <c r="G164" s="207"/>
      <c r="H164" s="208"/>
      <c r="I164" s="74"/>
      <c r="J164"/>
      <c r="K164"/>
      <c r="L164"/>
      <c r="M164"/>
      <c r="N164"/>
      <c r="O164"/>
      <c r="P164"/>
      <c r="Q164"/>
      <c r="R164"/>
    </row>
    <row r="165" spans="1:18" x14ac:dyDescent="0.25">
      <c r="A165" s="74"/>
      <c r="B165" s="206" t="s">
        <v>120</v>
      </c>
      <c r="C165" s="207"/>
      <c r="D165" s="207"/>
      <c r="E165" s="207"/>
      <c r="F165" s="207"/>
      <c r="G165" s="207"/>
      <c r="H165" s="208"/>
      <c r="I165" s="74"/>
      <c r="J165"/>
      <c r="K165"/>
      <c r="L165"/>
      <c r="M165"/>
      <c r="N165"/>
      <c r="O165"/>
      <c r="P165"/>
      <c r="Q165"/>
      <c r="R165"/>
    </row>
    <row r="166" spans="1:18" x14ac:dyDescent="0.25">
      <c r="A166" s="74"/>
      <c r="B166" s="206" t="s">
        <v>121</v>
      </c>
      <c r="C166" s="207"/>
      <c r="D166" s="207"/>
      <c r="E166" s="207"/>
      <c r="F166" s="207"/>
      <c r="G166" s="207"/>
      <c r="H166" s="208"/>
      <c r="I166" s="74"/>
      <c r="J166"/>
      <c r="K166"/>
      <c r="L166"/>
      <c r="M166"/>
      <c r="N166"/>
      <c r="O166"/>
      <c r="P166"/>
      <c r="Q166"/>
      <c r="R166"/>
    </row>
    <row r="167" spans="1:18" x14ac:dyDescent="0.25">
      <c r="A167" s="74"/>
      <c r="B167" s="206" t="s">
        <v>122</v>
      </c>
      <c r="C167" s="207"/>
      <c r="D167" s="207"/>
      <c r="E167" s="207"/>
      <c r="F167" s="207"/>
      <c r="G167" s="207"/>
      <c r="H167" s="208"/>
      <c r="I167" s="74"/>
      <c r="J167"/>
      <c r="K167"/>
      <c r="L167"/>
      <c r="M167"/>
      <c r="N167"/>
      <c r="O167"/>
      <c r="P167"/>
      <c r="Q167"/>
      <c r="R167"/>
    </row>
    <row r="168" spans="1:18" x14ac:dyDescent="0.25">
      <c r="A168" s="74"/>
      <c r="B168" s="206" t="s">
        <v>123</v>
      </c>
      <c r="C168" s="207"/>
      <c r="D168" s="207"/>
      <c r="E168" s="207"/>
      <c r="F168" s="207"/>
      <c r="G168" s="207"/>
      <c r="H168" s="208"/>
      <c r="I168" s="74"/>
      <c r="J168"/>
      <c r="K168"/>
      <c r="L168"/>
      <c r="M168"/>
      <c r="N168"/>
      <c r="O168"/>
      <c r="P168"/>
      <c r="Q168"/>
      <c r="R168"/>
    </row>
    <row r="169" spans="1:18" ht="7.5" customHeight="1" x14ac:dyDescent="0.25">
      <c r="A169" s="74"/>
      <c r="B169" s="248"/>
      <c r="C169" s="207"/>
      <c r="D169" s="207"/>
      <c r="E169" s="207"/>
      <c r="F169" s="207"/>
      <c r="G169" s="207"/>
      <c r="H169" s="208"/>
      <c r="I169" s="74"/>
      <c r="J169"/>
      <c r="K169"/>
      <c r="L169"/>
      <c r="M169"/>
      <c r="N169"/>
      <c r="O169"/>
      <c r="P169"/>
      <c r="Q169"/>
      <c r="R169"/>
    </row>
    <row r="170" spans="1:18" x14ac:dyDescent="0.25">
      <c r="A170" s="74"/>
      <c r="B170" s="249" t="s">
        <v>124</v>
      </c>
      <c r="C170" s="250"/>
      <c r="D170" s="250"/>
      <c r="E170" s="250"/>
      <c r="F170" s="250"/>
      <c r="G170" s="250"/>
      <c r="H170" s="251"/>
      <c r="I170" s="74"/>
      <c r="J170"/>
      <c r="K170"/>
      <c r="L170"/>
      <c r="M170"/>
      <c r="N170"/>
      <c r="O170"/>
      <c r="P170"/>
      <c r="Q170"/>
      <c r="R170"/>
    </row>
    <row r="171" spans="1:18" x14ac:dyDescent="0.25">
      <c r="A171" s="74"/>
      <c r="B171" s="206" t="s">
        <v>125</v>
      </c>
      <c r="C171" s="207"/>
      <c r="D171" s="207"/>
      <c r="E171" s="207"/>
      <c r="F171" s="207"/>
      <c r="G171" s="207"/>
      <c r="H171" s="208"/>
      <c r="I171" s="74"/>
      <c r="J171"/>
      <c r="K171"/>
      <c r="L171"/>
      <c r="M171"/>
      <c r="N171"/>
      <c r="O171"/>
      <c r="P171"/>
      <c r="Q171"/>
      <c r="R171"/>
    </row>
    <row r="172" spans="1:18" x14ac:dyDescent="0.25">
      <c r="A172" s="74"/>
      <c r="B172" s="206" t="s">
        <v>128</v>
      </c>
      <c r="C172" s="240"/>
      <c r="D172" s="240"/>
      <c r="E172" s="240"/>
      <c r="F172" s="240"/>
      <c r="G172" s="240"/>
      <c r="H172" s="241"/>
      <c r="I172" s="74"/>
      <c r="J172"/>
      <c r="K172"/>
      <c r="L172"/>
      <c r="M172"/>
      <c r="N172"/>
      <c r="O172"/>
      <c r="P172"/>
      <c r="Q172"/>
      <c r="R172"/>
    </row>
    <row r="173" spans="1:18" x14ac:dyDescent="0.25">
      <c r="A173" s="74"/>
      <c r="B173" s="206" t="s">
        <v>126</v>
      </c>
      <c r="C173" s="207"/>
      <c r="D173" s="207"/>
      <c r="E173" s="207"/>
      <c r="F173" s="207"/>
      <c r="G173" s="207"/>
      <c r="H173" s="208"/>
      <c r="I173" s="74"/>
      <c r="J173"/>
      <c r="K173"/>
      <c r="L173"/>
      <c r="M173"/>
      <c r="N173"/>
      <c r="O173"/>
      <c r="P173"/>
      <c r="Q173"/>
      <c r="R173"/>
    </row>
    <row r="174" spans="1:18" x14ac:dyDescent="0.25">
      <c r="A174" s="74"/>
      <c r="B174" s="206" t="s">
        <v>131</v>
      </c>
      <c r="C174" s="207"/>
      <c r="D174" s="207"/>
      <c r="E174" s="207"/>
      <c r="F174" s="207"/>
      <c r="G174" s="207"/>
      <c r="H174" s="208"/>
      <c r="I174" s="74"/>
      <c r="J174"/>
      <c r="K174"/>
      <c r="L174"/>
      <c r="M174"/>
      <c r="N174"/>
      <c r="O174"/>
      <c r="P174"/>
      <c r="Q174"/>
      <c r="R174"/>
    </row>
    <row r="175" spans="1:18" x14ac:dyDescent="0.25">
      <c r="A175" s="74"/>
      <c r="B175" s="206" t="s">
        <v>127</v>
      </c>
      <c r="C175" s="207"/>
      <c r="D175" s="207"/>
      <c r="E175" s="207"/>
      <c r="F175" s="207"/>
      <c r="G175" s="207"/>
      <c r="H175" s="208"/>
      <c r="I175" s="74"/>
      <c r="J175"/>
      <c r="K175"/>
      <c r="L175"/>
      <c r="M175"/>
      <c r="N175"/>
      <c r="O175"/>
      <c r="P175"/>
      <c r="Q175"/>
      <c r="R175"/>
    </row>
    <row r="176" spans="1:18" x14ac:dyDescent="0.25">
      <c r="A176" s="74"/>
      <c r="B176" s="206" t="s">
        <v>121</v>
      </c>
      <c r="C176" s="207"/>
      <c r="D176" s="207"/>
      <c r="E176" s="207"/>
      <c r="F176" s="207"/>
      <c r="G176" s="207"/>
      <c r="H176" s="208"/>
      <c r="I176" s="74"/>
      <c r="J176"/>
      <c r="K176"/>
      <c r="L176"/>
      <c r="M176"/>
      <c r="N176"/>
      <c r="O176"/>
      <c r="P176"/>
      <c r="Q176"/>
      <c r="R176"/>
    </row>
    <row r="177" spans="1:18" x14ac:dyDescent="0.25">
      <c r="A177" s="74"/>
      <c r="B177" s="206" t="s">
        <v>132</v>
      </c>
      <c r="C177" s="207"/>
      <c r="D177" s="207"/>
      <c r="E177" s="207"/>
      <c r="F177" s="207"/>
      <c r="G177" s="207"/>
      <c r="H177" s="208"/>
      <c r="I177" s="74"/>
      <c r="J177"/>
      <c r="K177"/>
      <c r="L177"/>
      <c r="M177"/>
      <c r="N177"/>
      <c r="O177"/>
      <c r="P177"/>
      <c r="Q177"/>
      <c r="R177"/>
    </row>
    <row r="178" spans="1:18" x14ac:dyDescent="0.25">
      <c r="A178" s="74"/>
      <c r="B178" s="206" t="s">
        <v>129</v>
      </c>
      <c r="C178" s="240"/>
      <c r="D178" s="240"/>
      <c r="E178" s="240"/>
      <c r="F178" s="240"/>
      <c r="G178" s="240"/>
      <c r="H178" s="241"/>
      <c r="I178" s="74"/>
      <c r="J178"/>
      <c r="K178"/>
      <c r="L178"/>
      <c r="M178"/>
      <c r="N178"/>
      <c r="O178"/>
      <c r="P178"/>
      <c r="Q178"/>
      <c r="R178"/>
    </row>
    <row r="179" spans="1:18" x14ac:dyDescent="0.25">
      <c r="A179" s="74"/>
      <c r="B179" s="237" t="s">
        <v>142</v>
      </c>
      <c r="C179" s="238"/>
      <c r="D179" s="238"/>
      <c r="E179" s="238"/>
      <c r="F179" s="238"/>
      <c r="G179" s="238"/>
      <c r="H179" s="239"/>
      <c r="I179" s="74"/>
      <c r="J179"/>
      <c r="K179"/>
      <c r="L179"/>
      <c r="M179"/>
      <c r="N179"/>
      <c r="O179"/>
      <c r="P179"/>
      <c r="Q179"/>
      <c r="R179"/>
    </row>
    <row r="180" spans="1:18" ht="18" customHeight="1" x14ac:dyDescent="0.25">
      <c r="A180" s="74"/>
      <c r="B180" s="74"/>
      <c r="C180" s="74"/>
      <c r="D180" s="74"/>
      <c r="E180" s="74"/>
      <c r="F180" s="74"/>
      <c r="G180" s="74"/>
      <c r="H180" s="74"/>
      <c r="I180" s="74"/>
      <c r="J180"/>
      <c r="K180"/>
      <c r="L180"/>
      <c r="M180"/>
      <c r="N180"/>
      <c r="O180"/>
      <c r="P180"/>
      <c r="Q180"/>
      <c r="R180"/>
    </row>
    <row r="181" spans="1:18" x14ac:dyDescent="0.25">
      <c r="A181" s="74"/>
      <c r="B181" s="74"/>
      <c r="C181" s="74"/>
      <c r="D181" s="74"/>
      <c r="E181" s="74"/>
      <c r="F181" s="74"/>
      <c r="G181" s="74"/>
      <c r="H181" s="74"/>
      <c r="I181" s="74"/>
      <c r="J181"/>
      <c r="K181"/>
      <c r="L181"/>
      <c r="M181"/>
      <c r="N181"/>
      <c r="O181"/>
      <c r="P181"/>
      <c r="Q181"/>
      <c r="R181"/>
    </row>
    <row r="182" spans="1:18" x14ac:dyDescent="0.25">
      <c r="A182" s="74"/>
      <c r="B182" s="74"/>
      <c r="C182" s="74"/>
      <c r="D182" s="74"/>
      <c r="E182" s="74"/>
      <c r="F182" s="74"/>
      <c r="G182" s="74"/>
      <c r="H182" s="74"/>
      <c r="I182" s="74"/>
      <c r="J182"/>
      <c r="K182"/>
      <c r="L182"/>
      <c r="M182"/>
      <c r="N182"/>
      <c r="O182"/>
      <c r="P182"/>
      <c r="Q182"/>
      <c r="R182"/>
    </row>
    <row r="183" spans="1:18" x14ac:dyDescent="0.25">
      <c r="A183" s="74"/>
      <c r="B183" s="74"/>
      <c r="C183" s="74"/>
      <c r="D183" s="74"/>
      <c r="E183" s="74"/>
      <c r="F183" s="74"/>
      <c r="G183" s="74"/>
      <c r="H183" s="74"/>
      <c r="I183" s="74"/>
      <c r="J183"/>
      <c r="K183"/>
      <c r="L183"/>
      <c r="M183"/>
      <c r="N183"/>
      <c r="O183"/>
      <c r="P183"/>
      <c r="Q183"/>
      <c r="R183"/>
    </row>
    <row r="184" spans="1:18" x14ac:dyDescent="0.25">
      <c r="A184" s="74"/>
      <c r="B184" s="74"/>
      <c r="C184" s="74"/>
      <c r="D184" s="74"/>
      <c r="E184" s="74"/>
      <c r="F184" s="74"/>
      <c r="G184" s="74"/>
      <c r="H184" s="74"/>
      <c r="I184" s="74"/>
      <c r="J184"/>
      <c r="K184"/>
      <c r="L184"/>
      <c r="M184"/>
      <c r="N184"/>
      <c r="O184"/>
      <c r="P184"/>
      <c r="Q184"/>
      <c r="R184"/>
    </row>
    <row r="185" spans="1:18" x14ac:dyDescent="0.25">
      <c r="A185" s="74"/>
      <c r="B185" s="74"/>
      <c r="C185" s="74"/>
      <c r="D185" s="74"/>
      <c r="E185" s="74"/>
      <c r="F185" s="74"/>
      <c r="G185" s="74"/>
      <c r="H185" s="74"/>
      <c r="I185" s="74"/>
      <c r="J185"/>
      <c r="K185"/>
      <c r="L185"/>
      <c r="M185"/>
      <c r="N185"/>
      <c r="O185"/>
      <c r="P185"/>
      <c r="Q185"/>
      <c r="R185"/>
    </row>
    <row r="186" spans="1:18" x14ac:dyDescent="0.25">
      <c r="A186" s="74"/>
      <c r="B186" s="74"/>
      <c r="C186" s="74"/>
      <c r="D186" s="74"/>
      <c r="E186" s="74"/>
      <c r="F186" s="74"/>
      <c r="G186" s="74"/>
      <c r="H186" s="74"/>
      <c r="I186" s="74"/>
      <c r="J186"/>
      <c r="K186"/>
      <c r="L186"/>
      <c r="M186"/>
      <c r="N186"/>
      <c r="O186"/>
      <c r="P186"/>
      <c r="Q186"/>
      <c r="R186"/>
    </row>
    <row r="187" spans="1:18" x14ac:dyDescent="0.25">
      <c r="A187" s="74"/>
      <c r="B187" s="74"/>
      <c r="C187" s="74"/>
      <c r="D187" s="74"/>
      <c r="E187" s="74"/>
      <c r="F187" s="74"/>
      <c r="G187" s="74"/>
      <c r="H187" s="74"/>
      <c r="I187" s="74"/>
      <c r="J187"/>
      <c r="K187"/>
      <c r="L187"/>
      <c r="M187"/>
      <c r="N187"/>
      <c r="O187"/>
      <c r="P187"/>
      <c r="Q187"/>
      <c r="R187"/>
    </row>
    <row r="188" spans="1:18" x14ac:dyDescent="0.25">
      <c r="A188" s="74"/>
      <c r="B188" s="74"/>
      <c r="C188" s="74"/>
      <c r="D188" s="74"/>
      <c r="E188" s="74"/>
      <c r="F188" s="74"/>
      <c r="G188" s="74"/>
      <c r="H188" s="74"/>
      <c r="I188" s="74"/>
      <c r="J188"/>
      <c r="K188"/>
      <c r="L188"/>
      <c r="M188"/>
      <c r="N188"/>
      <c r="O188"/>
      <c r="P188"/>
      <c r="Q188"/>
      <c r="R188"/>
    </row>
    <row r="189" spans="1:18" x14ac:dyDescent="0.25">
      <c r="A189" s="74"/>
      <c r="B189" s="74"/>
      <c r="C189" s="74"/>
      <c r="D189" s="74"/>
      <c r="E189" s="74"/>
      <c r="F189" s="74"/>
      <c r="G189" s="74"/>
      <c r="H189" s="74"/>
      <c r="I189" s="74"/>
      <c r="J189"/>
      <c r="K189"/>
      <c r="L189"/>
      <c r="M189"/>
      <c r="N189"/>
      <c r="O189"/>
      <c r="P189"/>
      <c r="Q189"/>
      <c r="R189"/>
    </row>
    <row r="190" spans="1:18" x14ac:dyDescent="0.25">
      <c r="A190" s="74"/>
      <c r="B190" s="74"/>
      <c r="C190" s="74"/>
      <c r="D190" s="74"/>
      <c r="E190" s="74"/>
      <c r="F190" s="74"/>
      <c r="G190" s="74"/>
      <c r="H190" s="74"/>
      <c r="I190" s="74"/>
      <c r="J190"/>
      <c r="K190"/>
      <c r="L190"/>
      <c r="M190"/>
      <c r="N190"/>
      <c r="O190"/>
      <c r="P190"/>
      <c r="Q190"/>
      <c r="R190"/>
    </row>
    <row r="191" spans="1:18" x14ac:dyDescent="0.25">
      <c r="A191" s="74"/>
      <c r="B191" s="74"/>
      <c r="C191" s="74"/>
      <c r="D191" s="74"/>
      <c r="E191" s="74"/>
      <c r="F191" s="74"/>
      <c r="G191" s="74"/>
      <c r="H191" s="74"/>
      <c r="I191" s="74"/>
      <c r="J191"/>
      <c r="K191"/>
      <c r="L191"/>
      <c r="M191"/>
      <c r="N191"/>
      <c r="O191"/>
      <c r="P191"/>
      <c r="Q191"/>
      <c r="R191"/>
    </row>
    <row r="192" spans="1:18" x14ac:dyDescent="0.25">
      <c r="A192" s="74"/>
      <c r="B192" s="74"/>
      <c r="C192" s="74"/>
      <c r="D192" s="74"/>
      <c r="E192" s="74"/>
      <c r="F192" s="74"/>
      <c r="G192" s="74"/>
      <c r="H192" s="74"/>
      <c r="I192" s="74"/>
      <c r="J192"/>
      <c r="K192"/>
      <c r="L192"/>
      <c r="M192"/>
      <c r="N192"/>
      <c r="O192"/>
      <c r="P192"/>
      <c r="Q192"/>
      <c r="R192"/>
    </row>
    <row r="193" spans="1:18" ht="16.149999999999999" customHeight="1" x14ac:dyDescent="0.25">
      <c r="A193" s="75"/>
      <c r="B193" s="75"/>
      <c r="C193" s="75"/>
      <c r="D193" s="75"/>
      <c r="E193" s="75"/>
      <c r="F193" s="75"/>
      <c r="G193" s="75"/>
      <c r="H193" s="75"/>
      <c r="I193" s="75"/>
      <c r="J193"/>
      <c r="K193"/>
      <c r="L193"/>
      <c r="M193"/>
      <c r="N193"/>
      <c r="O193"/>
      <c r="P193"/>
      <c r="Q193"/>
      <c r="R193"/>
    </row>
    <row r="194" spans="1:18" x14ac:dyDescent="0.25">
      <c r="A194" s="76"/>
      <c r="B194" s="76"/>
      <c r="C194" s="76"/>
      <c r="D194" s="76"/>
      <c r="E194" s="76"/>
      <c r="F194" s="76"/>
      <c r="G194" s="76"/>
      <c r="H194" s="76"/>
      <c r="I194" s="76"/>
      <c r="J194"/>
      <c r="K194"/>
      <c r="L194"/>
      <c r="M194"/>
      <c r="N194"/>
      <c r="O194"/>
      <c r="P194"/>
      <c r="Q194"/>
      <c r="R194"/>
    </row>
    <row r="195" spans="1:18" ht="25.5" customHeight="1" x14ac:dyDescent="0.25">
      <c r="A195" s="76"/>
      <c r="B195" s="242" t="s">
        <v>138</v>
      </c>
      <c r="C195" s="243"/>
      <c r="D195" s="243"/>
      <c r="E195" s="243"/>
      <c r="F195" s="243"/>
      <c r="G195" s="243"/>
      <c r="H195" s="244"/>
      <c r="I195" s="76"/>
      <c r="J195"/>
      <c r="K195"/>
      <c r="L195"/>
      <c r="M195"/>
      <c r="N195"/>
      <c r="O195"/>
      <c r="P195"/>
      <c r="Q195"/>
      <c r="R195"/>
    </row>
    <row r="196" spans="1:18" ht="20.25" customHeight="1" x14ac:dyDescent="0.25">
      <c r="A196" s="76"/>
      <c r="B196" s="245"/>
      <c r="C196" s="246"/>
      <c r="D196" s="246"/>
      <c r="E196" s="246"/>
      <c r="F196" s="246"/>
      <c r="G196" s="246"/>
      <c r="H196" s="247"/>
      <c r="I196" s="76"/>
      <c r="J196"/>
      <c r="K196"/>
      <c r="L196"/>
      <c r="M196"/>
      <c r="N196"/>
      <c r="O196"/>
      <c r="P196"/>
      <c r="Q196"/>
      <c r="R196"/>
    </row>
    <row r="197" spans="1:18" x14ac:dyDescent="0.25">
      <c r="A197" s="76"/>
      <c r="B197" s="78"/>
      <c r="C197" s="79"/>
      <c r="D197" s="79"/>
      <c r="E197" s="79"/>
      <c r="F197" s="79"/>
      <c r="G197" s="79"/>
      <c r="H197" s="80"/>
      <c r="I197" s="76"/>
      <c r="J197"/>
      <c r="K197"/>
      <c r="L197"/>
      <c r="M197"/>
      <c r="N197"/>
      <c r="O197"/>
      <c r="P197"/>
      <c r="Q197"/>
      <c r="R197"/>
    </row>
    <row r="198" spans="1:18" ht="20.25" customHeight="1" x14ac:dyDescent="0.25">
      <c r="A198" s="76"/>
      <c r="B198" s="76"/>
      <c r="C198" s="76"/>
      <c r="D198" s="81"/>
      <c r="E198" s="225" t="s">
        <v>134</v>
      </c>
      <c r="F198" s="226"/>
      <c r="G198" s="82" t="s">
        <v>133</v>
      </c>
      <c r="H198" s="77"/>
      <c r="I198" s="76"/>
      <c r="J198"/>
      <c r="K198"/>
      <c r="L198"/>
      <c r="M198"/>
      <c r="N198"/>
      <c r="O198"/>
      <c r="P198"/>
      <c r="Q198"/>
      <c r="R198"/>
    </row>
    <row r="199" spans="1:18" x14ac:dyDescent="0.25">
      <c r="A199" s="76"/>
      <c r="B199" s="76"/>
      <c r="C199" s="76"/>
      <c r="D199" s="84"/>
      <c r="E199" s="227"/>
      <c r="F199" s="228"/>
      <c r="G199" s="83" t="s">
        <v>135</v>
      </c>
      <c r="H199" s="76"/>
      <c r="I199" s="76"/>
      <c r="J199"/>
      <c r="K199"/>
      <c r="L199"/>
      <c r="M199"/>
      <c r="N199"/>
      <c r="O199"/>
      <c r="P199"/>
      <c r="Q199"/>
      <c r="R199"/>
    </row>
    <row r="200" spans="1:18" x14ac:dyDescent="0.25">
      <c r="A200" s="76"/>
      <c r="B200" s="76"/>
      <c r="C200" s="76"/>
      <c r="D200" s="84"/>
      <c r="E200" s="227"/>
      <c r="F200" s="228"/>
      <c r="G200" s="83" t="s">
        <v>136</v>
      </c>
      <c r="H200" s="76"/>
      <c r="I200" s="76"/>
      <c r="J200"/>
      <c r="K200"/>
      <c r="L200"/>
      <c r="M200"/>
      <c r="N200"/>
      <c r="O200"/>
      <c r="P200"/>
      <c r="Q200"/>
      <c r="R200"/>
    </row>
    <row r="201" spans="1:18" x14ac:dyDescent="0.25">
      <c r="A201" s="76"/>
      <c r="B201" s="76"/>
      <c r="C201" s="76"/>
      <c r="D201" s="84"/>
      <c r="E201" s="227"/>
      <c r="F201" s="228"/>
      <c r="G201" s="83" t="s">
        <v>137</v>
      </c>
      <c r="H201" s="76"/>
      <c r="I201" s="76"/>
      <c r="J201"/>
      <c r="K201"/>
      <c r="L201"/>
      <c r="M201"/>
      <c r="N201"/>
      <c r="O201"/>
      <c r="P201"/>
      <c r="Q201"/>
      <c r="R201"/>
    </row>
    <row r="202" spans="1:18" x14ac:dyDescent="0.25">
      <c r="A202" s="76"/>
      <c r="B202" s="76"/>
      <c r="C202" s="76"/>
      <c r="D202" s="85"/>
      <c r="E202" s="229"/>
      <c r="F202" s="230"/>
      <c r="G202" s="83" t="s">
        <v>137</v>
      </c>
      <c r="H202" s="76"/>
      <c r="I202" s="76"/>
      <c r="J202"/>
      <c r="K202"/>
      <c r="L202"/>
      <c r="M202"/>
      <c r="N202"/>
      <c r="O202"/>
      <c r="P202"/>
      <c r="Q202"/>
      <c r="R202"/>
    </row>
    <row r="203" spans="1:18" x14ac:dyDescent="0.25">
      <c r="A203" s="76"/>
      <c r="B203" s="76"/>
      <c r="C203" s="76"/>
      <c r="D203" s="76"/>
      <c r="E203" s="76"/>
      <c r="F203" s="76"/>
      <c r="G203" s="76"/>
      <c r="H203" s="76"/>
      <c r="I203" s="76"/>
      <c r="J203"/>
      <c r="K203"/>
      <c r="L203"/>
      <c r="M203"/>
      <c r="N203"/>
      <c r="O203"/>
      <c r="P203"/>
      <c r="Q203"/>
      <c r="R203"/>
    </row>
    <row r="204" spans="1:18" x14ac:dyDescent="0.25">
      <c r="A204"/>
      <c r="B204"/>
      <c r="C204"/>
      <c r="D204"/>
      <c r="E204"/>
      <c r="F204"/>
      <c r="G204"/>
      <c r="H204"/>
      <c r="I204"/>
      <c r="J204"/>
      <c r="K204"/>
      <c r="L204"/>
      <c r="M204"/>
      <c r="N204"/>
      <c r="O204"/>
      <c r="P204"/>
      <c r="Q204"/>
      <c r="R204"/>
    </row>
    <row r="205" spans="1:18" x14ac:dyDescent="0.25">
      <c r="A205"/>
      <c r="B205"/>
      <c r="C205"/>
      <c r="D205"/>
      <c r="E205"/>
      <c r="F205"/>
      <c r="G205"/>
      <c r="H205"/>
      <c r="I205"/>
      <c r="J205"/>
      <c r="K205"/>
      <c r="L205"/>
      <c r="M205"/>
      <c r="N205"/>
      <c r="O205"/>
      <c r="P205"/>
      <c r="Q205"/>
      <c r="R205"/>
    </row>
    <row r="206" spans="1:18" x14ac:dyDescent="0.25">
      <c r="A206"/>
      <c r="B206"/>
      <c r="C206"/>
      <c r="D206"/>
      <c r="E206"/>
      <c r="F206"/>
      <c r="G206"/>
      <c r="H206"/>
      <c r="I206"/>
      <c r="J206"/>
      <c r="K206"/>
      <c r="L206"/>
      <c r="M206"/>
      <c r="N206"/>
      <c r="O206"/>
      <c r="P206"/>
      <c r="Q206"/>
      <c r="R206"/>
    </row>
    <row r="207" spans="1:18" x14ac:dyDescent="0.25">
      <c r="A207"/>
      <c r="B207"/>
      <c r="C207"/>
      <c r="D207"/>
      <c r="E207"/>
      <c r="F207"/>
      <c r="G207"/>
      <c r="H207"/>
      <c r="I207"/>
      <c r="J207"/>
      <c r="K207"/>
      <c r="L207"/>
      <c r="M207"/>
      <c r="N207"/>
      <c r="O207"/>
      <c r="P207"/>
      <c r="Q207"/>
      <c r="R207"/>
    </row>
    <row r="208" spans="1:18" x14ac:dyDescent="0.25">
      <c r="A208"/>
      <c r="B208"/>
      <c r="C208"/>
      <c r="D208"/>
      <c r="E208"/>
      <c r="F208"/>
      <c r="G208"/>
      <c r="H208"/>
      <c r="I208"/>
      <c r="J208"/>
      <c r="K208"/>
      <c r="L208"/>
      <c r="M208"/>
      <c r="N208"/>
      <c r="O208"/>
      <c r="P208"/>
      <c r="Q208"/>
      <c r="R208"/>
    </row>
    <row r="209" spans="1:18" x14ac:dyDescent="0.25">
      <c r="A209"/>
      <c r="B209"/>
      <c r="C209"/>
      <c r="D209"/>
      <c r="E209"/>
      <c r="F209"/>
      <c r="G209"/>
      <c r="H209"/>
      <c r="I209"/>
      <c r="J209"/>
      <c r="K209"/>
      <c r="L209"/>
      <c r="M209"/>
      <c r="N209"/>
      <c r="O209"/>
      <c r="P209"/>
      <c r="Q209"/>
      <c r="R209"/>
    </row>
    <row r="210" spans="1:18" x14ac:dyDescent="0.25">
      <c r="A210"/>
      <c r="B210"/>
      <c r="C210"/>
      <c r="D210"/>
      <c r="E210"/>
      <c r="F210"/>
      <c r="G210"/>
      <c r="H210"/>
      <c r="I210"/>
      <c r="J210"/>
      <c r="K210"/>
      <c r="L210"/>
      <c r="M210"/>
      <c r="N210"/>
      <c r="O210"/>
      <c r="P210"/>
      <c r="Q210"/>
      <c r="R210"/>
    </row>
    <row r="211" spans="1:18" x14ac:dyDescent="0.25">
      <c r="A211"/>
      <c r="B211"/>
      <c r="C211"/>
      <c r="D211"/>
      <c r="E211"/>
      <c r="F211"/>
      <c r="G211"/>
      <c r="H211"/>
      <c r="I211"/>
      <c r="J211"/>
      <c r="K211"/>
      <c r="L211"/>
      <c r="M211"/>
      <c r="N211"/>
      <c r="O211"/>
      <c r="P211"/>
      <c r="Q211"/>
      <c r="R211"/>
    </row>
    <row r="212" spans="1:18" x14ac:dyDescent="0.25">
      <c r="A212"/>
      <c r="B212"/>
      <c r="C212"/>
      <c r="D212"/>
      <c r="E212"/>
      <c r="F212"/>
      <c r="G212"/>
      <c r="H212"/>
      <c r="I212"/>
      <c r="J212"/>
      <c r="K212"/>
      <c r="L212"/>
      <c r="M212"/>
      <c r="N212"/>
      <c r="O212"/>
      <c r="P212"/>
      <c r="Q212"/>
      <c r="R212"/>
    </row>
    <row r="213" spans="1:18" x14ac:dyDescent="0.25">
      <c r="A213"/>
      <c r="B213"/>
      <c r="C213"/>
      <c r="D213"/>
      <c r="E213"/>
      <c r="F213"/>
      <c r="G213"/>
      <c r="H213"/>
      <c r="I213"/>
      <c r="J213"/>
      <c r="K213"/>
      <c r="L213"/>
      <c r="M213"/>
      <c r="N213"/>
      <c r="O213"/>
      <c r="P213"/>
      <c r="Q213"/>
      <c r="R213"/>
    </row>
    <row r="214" spans="1:18" x14ac:dyDescent="0.25">
      <c r="A214"/>
      <c r="B214"/>
      <c r="C214"/>
      <c r="D214"/>
      <c r="E214"/>
      <c r="F214"/>
      <c r="G214"/>
      <c r="H214"/>
      <c r="I214"/>
      <c r="J214"/>
      <c r="K214"/>
      <c r="L214"/>
      <c r="M214"/>
      <c r="N214"/>
      <c r="O214"/>
      <c r="P214"/>
      <c r="Q214"/>
      <c r="R214"/>
    </row>
    <row r="215" spans="1:18" x14ac:dyDescent="0.25">
      <c r="A215"/>
      <c r="B215"/>
      <c r="C215"/>
      <c r="D215"/>
      <c r="E215"/>
      <c r="F215"/>
      <c r="G215"/>
      <c r="H215"/>
      <c r="I215"/>
      <c r="J215"/>
      <c r="K215"/>
      <c r="L215"/>
      <c r="M215"/>
      <c r="N215"/>
      <c r="O215"/>
      <c r="P215"/>
      <c r="Q215"/>
      <c r="R215"/>
    </row>
    <row r="216" spans="1:18" x14ac:dyDescent="0.25">
      <c r="A216"/>
      <c r="B216"/>
      <c r="C216"/>
      <c r="D216"/>
      <c r="E216"/>
      <c r="F216"/>
      <c r="G216"/>
      <c r="H216"/>
      <c r="I216"/>
      <c r="J216"/>
      <c r="K216"/>
      <c r="L216"/>
      <c r="M216"/>
      <c r="N216"/>
      <c r="O216"/>
      <c r="P216"/>
      <c r="Q216"/>
      <c r="R216"/>
    </row>
    <row r="217" spans="1:18" x14ac:dyDescent="0.25">
      <c r="A217"/>
      <c r="B217"/>
      <c r="C217"/>
      <c r="D217"/>
      <c r="E217"/>
      <c r="F217"/>
      <c r="G217"/>
      <c r="H217"/>
      <c r="I217"/>
      <c r="J217"/>
      <c r="K217"/>
      <c r="L217"/>
      <c r="M217"/>
      <c r="N217"/>
      <c r="O217"/>
      <c r="P217"/>
      <c r="Q217"/>
      <c r="R217"/>
    </row>
    <row r="218" spans="1:18" x14ac:dyDescent="0.25">
      <c r="A218"/>
      <c r="B218"/>
      <c r="C218"/>
      <c r="D218"/>
      <c r="E218"/>
      <c r="F218"/>
      <c r="G218"/>
      <c r="H218"/>
      <c r="I218"/>
      <c r="J218"/>
      <c r="K218"/>
      <c r="L218"/>
      <c r="M218"/>
      <c r="N218"/>
      <c r="O218"/>
      <c r="P218"/>
      <c r="Q218"/>
      <c r="R218"/>
    </row>
    <row r="219" spans="1:18" x14ac:dyDescent="0.25">
      <c r="A219"/>
      <c r="B219"/>
      <c r="C219"/>
      <c r="D219"/>
      <c r="E219"/>
      <c r="F219"/>
      <c r="G219"/>
      <c r="H219"/>
      <c r="I219"/>
      <c r="J219"/>
      <c r="K219"/>
      <c r="L219"/>
      <c r="M219"/>
      <c r="N219"/>
      <c r="O219"/>
      <c r="P219"/>
      <c r="Q219"/>
      <c r="R219"/>
    </row>
    <row r="220" spans="1:18" x14ac:dyDescent="0.25">
      <c r="A220"/>
      <c r="B220"/>
      <c r="C220"/>
      <c r="D220"/>
      <c r="E220"/>
      <c r="F220"/>
      <c r="G220"/>
      <c r="H220"/>
      <c r="I220"/>
      <c r="J220"/>
      <c r="K220"/>
      <c r="L220"/>
      <c r="M220"/>
      <c r="N220"/>
      <c r="O220"/>
      <c r="P220"/>
      <c r="Q220"/>
      <c r="R220"/>
    </row>
    <row r="221" spans="1:18" x14ac:dyDescent="0.25">
      <c r="A221"/>
      <c r="B221"/>
      <c r="C221"/>
      <c r="D221"/>
      <c r="E221"/>
      <c r="F221"/>
      <c r="G221"/>
      <c r="H221"/>
      <c r="I221"/>
      <c r="J221"/>
      <c r="K221"/>
      <c r="L221"/>
      <c r="M221"/>
      <c r="N221"/>
      <c r="O221"/>
      <c r="P221"/>
      <c r="Q221"/>
      <c r="R221"/>
    </row>
    <row r="222" spans="1:18" x14ac:dyDescent="0.25">
      <c r="A222"/>
      <c r="B222"/>
      <c r="C222"/>
      <c r="D222"/>
      <c r="E222"/>
      <c r="F222"/>
      <c r="G222"/>
      <c r="H222"/>
      <c r="I222"/>
      <c r="J222"/>
      <c r="K222"/>
      <c r="L222"/>
      <c r="M222"/>
      <c r="N222"/>
      <c r="O222"/>
      <c r="P222"/>
      <c r="Q222"/>
      <c r="R222"/>
    </row>
    <row r="223" spans="1:18" x14ac:dyDescent="0.25">
      <c r="A223"/>
      <c r="B223"/>
      <c r="C223"/>
      <c r="D223"/>
      <c r="E223"/>
      <c r="F223"/>
      <c r="G223"/>
      <c r="H223"/>
      <c r="I223"/>
      <c r="J223"/>
      <c r="K223"/>
      <c r="L223"/>
      <c r="M223"/>
      <c r="N223"/>
      <c r="O223"/>
      <c r="P223"/>
      <c r="Q223"/>
      <c r="R223"/>
    </row>
    <row r="224" spans="1:18" x14ac:dyDescent="0.25">
      <c r="A224"/>
      <c r="B224"/>
      <c r="C224"/>
      <c r="D224"/>
      <c r="E224"/>
      <c r="F224"/>
      <c r="G224"/>
      <c r="H224"/>
      <c r="I224"/>
      <c r="J224"/>
      <c r="K224"/>
      <c r="L224"/>
      <c r="M224"/>
      <c r="N224"/>
      <c r="O224"/>
      <c r="P224"/>
      <c r="Q224"/>
      <c r="R224"/>
    </row>
    <row r="225" spans="1:18" x14ac:dyDescent="0.25">
      <c r="A225"/>
      <c r="B225"/>
      <c r="C225"/>
      <c r="D225"/>
      <c r="E225"/>
      <c r="F225"/>
      <c r="G225"/>
      <c r="H225"/>
      <c r="I225"/>
      <c r="J225"/>
      <c r="K225"/>
      <c r="L225"/>
      <c r="M225"/>
      <c r="N225"/>
      <c r="O225"/>
      <c r="P225"/>
      <c r="Q225"/>
      <c r="R225"/>
    </row>
    <row r="226" spans="1:18" x14ac:dyDescent="0.25">
      <c r="A226"/>
      <c r="B226"/>
      <c r="C226"/>
      <c r="D226"/>
      <c r="E226"/>
      <c r="F226"/>
      <c r="G226"/>
      <c r="H226"/>
      <c r="I226"/>
      <c r="J226"/>
      <c r="K226"/>
      <c r="L226"/>
      <c r="M226"/>
      <c r="N226"/>
      <c r="O226"/>
      <c r="P226"/>
      <c r="Q226"/>
      <c r="R226"/>
    </row>
    <row r="227" spans="1:18" x14ac:dyDescent="0.25">
      <c r="A227"/>
      <c r="B227"/>
      <c r="C227"/>
      <c r="D227"/>
      <c r="E227"/>
      <c r="F227"/>
      <c r="G227"/>
      <c r="H227"/>
      <c r="I227"/>
      <c r="J227"/>
      <c r="K227"/>
      <c r="L227"/>
      <c r="M227"/>
      <c r="N227"/>
      <c r="O227"/>
      <c r="P227"/>
      <c r="Q227"/>
      <c r="R227"/>
    </row>
    <row r="228" spans="1:18" x14ac:dyDescent="0.25">
      <c r="A228"/>
      <c r="B228"/>
      <c r="C228"/>
      <c r="D228"/>
      <c r="E228"/>
      <c r="F228"/>
      <c r="G228"/>
      <c r="H228"/>
      <c r="I228"/>
      <c r="J228"/>
      <c r="K228"/>
      <c r="L228"/>
      <c r="M228"/>
      <c r="N228"/>
      <c r="O228"/>
      <c r="P228"/>
      <c r="Q228"/>
      <c r="R228"/>
    </row>
    <row r="229" spans="1:18" x14ac:dyDescent="0.25">
      <c r="A229"/>
      <c r="B229"/>
      <c r="C229"/>
      <c r="D229"/>
      <c r="E229"/>
      <c r="F229"/>
      <c r="G229"/>
      <c r="H229"/>
      <c r="I229"/>
      <c r="J229"/>
      <c r="K229"/>
      <c r="L229"/>
      <c r="M229"/>
      <c r="N229"/>
      <c r="O229"/>
      <c r="P229"/>
      <c r="Q229"/>
      <c r="R229"/>
    </row>
    <row r="230" spans="1:18" x14ac:dyDescent="0.25">
      <c r="A230"/>
      <c r="B230"/>
      <c r="C230"/>
      <c r="D230"/>
      <c r="E230"/>
      <c r="F230"/>
      <c r="G230"/>
      <c r="H230"/>
      <c r="I230"/>
      <c r="J230"/>
      <c r="K230"/>
      <c r="L230"/>
      <c r="M230"/>
      <c r="N230"/>
      <c r="O230"/>
      <c r="P230"/>
      <c r="Q230"/>
      <c r="R230"/>
    </row>
    <row r="231" spans="1:18" x14ac:dyDescent="0.25">
      <c r="A231"/>
      <c r="B231"/>
      <c r="C231"/>
      <c r="D231"/>
      <c r="E231"/>
      <c r="F231"/>
      <c r="G231"/>
      <c r="H231"/>
      <c r="I231"/>
      <c r="J231"/>
      <c r="K231"/>
      <c r="L231"/>
      <c r="M231"/>
      <c r="N231"/>
      <c r="O231"/>
      <c r="P231"/>
      <c r="Q231"/>
      <c r="R231"/>
    </row>
    <row r="232" spans="1:18" x14ac:dyDescent="0.25">
      <c r="A232"/>
      <c r="B232"/>
      <c r="C232"/>
      <c r="D232"/>
      <c r="E232"/>
      <c r="F232"/>
      <c r="G232"/>
      <c r="H232"/>
      <c r="I232"/>
      <c r="J232"/>
      <c r="K232"/>
      <c r="L232"/>
      <c r="M232"/>
      <c r="N232"/>
      <c r="O232"/>
      <c r="P232"/>
      <c r="Q232"/>
      <c r="R232"/>
    </row>
    <row r="233" spans="1:18" x14ac:dyDescent="0.25">
      <c r="A233"/>
      <c r="B233"/>
      <c r="C233"/>
      <c r="D233"/>
      <c r="E233"/>
      <c r="F233"/>
      <c r="G233"/>
      <c r="H233"/>
      <c r="I233"/>
      <c r="J233"/>
      <c r="K233"/>
      <c r="L233"/>
      <c r="M233"/>
      <c r="N233"/>
      <c r="O233"/>
      <c r="P233"/>
      <c r="Q233"/>
      <c r="R233"/>
    </row>
    <row r="234" spans="1:18" x14ac:dyDescent="0.25">
      <c r="A234"/>
      <c r="B234"/>
      <c r="C234"/>
      <c r="D234"/>
      <c r="E234"/>
      <c r="F234"/>
      <c r="G234"/>
      <c r="H234"/>
      <c r="I234"/>
      <c r="J234"/>
      <c r="K234"/>
      <c r="L234"/>
      <c r="M234"/>
      <c r="N234"/>
      <c r="O234"/>
      <c r="P234"/>
      <c r="Q234"/>
      <c r="R234"/>
    </row>
    <row r="235" spans="1:18" x14ac:dyDescent="0.25">
      <c r="A235"/>
      <c r="B235"/>
      <c r="C235"/>
      <c r="D235"/>
      <c r="E235"/>
      <c r="F235"/>
      <c r="G235"/>
      <c r="H235"/>
      <c r="I235"/>
      <c r="J235"/>
      <c r="K235"/>
      <c r="L235"/>
      <c r="M235"/>
      <c r="N235"/>
      <c r="O235"/>
      <c r="P235"/>
      <c r="Q235"/>
      <c r="R235"/>
    </row>
    <row r="236" spans="1:18" x14ac:dyDescent="0.25">
      <c r="A236"/>
      <c r="B236"/>
      <c r="C236"/>
      <c r="D236"/>
      <c r="E236"/>
      <c r="F236"/>
      <c r="G236"/>
      <c r="H236"/>
      <c r="I236"/>
      <c r="J236"/>
      <c r="K236"/>
      <c r="L236"/>
      <c r="M236"/>
      <c r="N236"/>
      <c r="O236"/>
      <c r="P236"/>
      <c r="Q236"/>
      <c r="R236"/>
    </row>
    <row r="237" spans="1:18" x14ac:dyDescent="0.25">
      <c r="A237"/>
      <c r="B237"/>
      <c r="C237"/>
      <c r="D237"/>
      <c r="E237"/>
      <c r="F237"/>
      <c r="G237"/>
      <c r="H237"/>
      <c r="I237"/>
      <c r="J237"/>
      <c r="K237"/>
      <c r="L237"/>
      <c r="M237"/>
      <c r="N237"/>
      <c r="O237"/>
      <c r="P237"/>
      <c r="Q237"/>
      <c r="R237"/>
    </row>
    <row r="238" spans="1:18" x14ac:dyDescent="0.25">
      <c r="A238"/>
      <c r="B238"/>
      <c r="C238"/>
      <c r="D238"/>
      <c r="E238"/>
      <c r="F238"/>
      <c r="G238"/>
      <c r="H238"/>
      <c r="I238"/>
      <c r="J238"/>
      <c r="K238"/>
      <c r="L238"/>
      <c r="M238"/>
      <c r="N238"/>
      <c r="O238"/>
      <c r="P238"/>
      <c r="Q238"/>
      <c r="R238"/>
    </row>
    <row r="239" spans="1:18" x14ac:dyDescent="0.25">
      <c r="A239"/>
      <c r="B239"/>
      <c r="C239"/>
      <c r="D239"/>
      <c r="E239"/>
      <c r="F239"/>
      <c r="G239"/>
      <c r="H239"/>
      <c r="I239"/>
      <c r="J239"/>
      <c r="K239"/>
      <c r="L239"/>
      <c r="M239"/>
      <c r="N239"/>
      <c r="O239"/>
      <c r="P239"/>
      <c r="Q239"/>
      <c r="R239"/>
    </row>
    <row r="240" spans="1:18" x14ac:dyDescent="0.25">
      <c r="A240"/>
      <c r="B240"/>
      <c r="C240"/>
      <c r="D240"/>
      <c r="E240"/>
      <c r="F240"/>
      <c r="G240"/>
      <c r="H240"/>
      <c r="I240"/>
      <c r="J240"/>
      <c r="K240"/>
      <c r="L240"/>
      <c r="M240"/>
      <c r="N240"/>
      <c r="O240"/>
      <c r="P240"/>
      <c r="Q240"/>
      <c r="R240"/>
    </row>
    <row r="241" spans="1:18" x14ac:dyDescent="0.25">
      <c r="A241"/>
      <c r="B241"/>
      <c r="C241"/>
      <c r="D241"/>
      <c r="E241"/>
      <c r="F241"/>
      <c r="G241"/>
      <c r="H241"/>
      <c r="I241"/>
      <c r="J241"/>
      <c r="K241"/>
      <c r="L241"/>
      <c r="M241"/>
      <c r="N241"/>
      <c r="O241"/>
      <c r="P241"/>
      <c r="Q241"/>
      <c r="R241"/>
    </row>
    <row r="242" spans="1:18" x14ac:dyDescent="0.25">
      <c r="A242"/>
      <c r="B242"/>
      <c r="C242"/>
      <c r="D242"/>
      <c r="E242"/>
      <c r="F242"/>
      <c r="G242"/>
      <c r="H242"/>
      <c r="I242"/>
      <c r="J242"/>
      <c r="K242"/>
      <c r="L242"/>
      <c r="M242"/>
      <c r="N242"/>
      <c r="O242"/>
      <c r="P242"/>
      <c r="Q242"/>
      <c r="R242"/>
    </row>
    <row r="243" spans="1:18" x14ac:dyDescent="0.25">
      <c r="A243"/>
      <c r="B243"/>
      <c r="C243"/>
      <c r="D243"/>
      <c r="E243"/>
      <c r="F243"/>
      <c r="G243"/>
      <c r="H243"/>
      <c r="I243"/>
      <c r="J243"/>
      <c r="K243"/>
      <c r="L243"/>
      <c r="M243"/>
      <c r="N243"/>
      <c r="O243"/>
      <c r="P243"/>
      <c r="Q243"/>
      <c r="R243"/>
    </row>
    <row r="244" spans="1:18" x14ac:dyDescent="0.25">
      <c r="A244"/>
      <c r="B244"/>
      <c r="C244"/>
      <c r="D244"/>
      <c r="E244"/>
      <c r="F244"/>
      <c r="G244"/>
      <c r="H244"/>
      <c r="I244"/>
      <c r="J244"/>
      <c r="K244"/>
      <c r="L244"/>
      <c r="M244"/>
      <c r="N244"/>
      <c r="O244"/>
      <c r="P244"/>
      <c r="Q244"/>
      <c r="R244"/>
    </row>
    <row r="245" spans="1:18" x14ac:dyDescent="0.25">
      <c r="A245"/>
      <c r="B245"/>
      <c r="C245"/>
      <c r="D245"/>
      <c r="E245"/>
      <c r="F245"/>
      <c r="G245"/>
      <c r="H245"/>
      <c r="I245"/>
      <c r="J245"/>
      <c r="K245"/>
      <c r="L245"/>
      <c r="M245"/>
      <c r="N245"/>
      <c r="O245"/>
      <c r="P245"/>
      <c r="Q245"/>
      <c r="R245"/>
    </row>
    <row r="246" spans="1:18" x14ac:dyDescent="0.25">
      <c r="A246"/>
      <c r="B246"/>
      <c r="C246"/>
      <c r="D246"/>
      <c r="E246"/>
      <c r="F246"/>
      <c r="G246"/>
      <c r="H246"/>
      <c r="I246"/>
      <c r="J246"/>
      <c r="K246"/>
      <c r="L246"/>
      <c r="M246"/>
      <c r="N246"/>
      <c r="O246"/>
      <c r="P246"/>
      <c r="Q246"/>
      <c r="R246"/>
    </row>
    <row r="247" spans="1:18" x14ac:dyDescent="0.25">
      <c r="A247"/>
      <c r="B247"/>
      <c r="C247"/>
      <c r="D247"/>
      <c r="E247"/>
      <c r="F247"/>
      <c r="G247"/>
      <c r="H247"/>
      <c r="I247"/>
      <c r="J247"/>
      <c r="K247"/>
      <c r="L247"/>
      <c r="M247"/>
      <c r="N247"/>
      <c r="O247"/>
      <c r="P247"/>
      <c r="Q247"/>
      <c r="R247"/>
    </row>
    <row r="248" spans="1:18" x14ac:dyDescent="0.25">
      <c r="A248"/>
      <c r="B248"/>
      <c r="C248"/>
      <c r="D248"/>
      <c r="E248"/>
      <c r="F248"/>
      <c r="G248"/>
      <c r="H248"/>
      <c r="I248"/>
      <c r="J248"/>
      <c r="K248"/>
      <c r="L248"/>
      <c r="M248"/>
      <c r="N248"/>
      <c r="O248"/>
      <c r="P248"/>
      <c r="Q248"/>
      <c r="R248"/>
    </row>
    <row r="249" spans="1:18" x14ac:dyDescent="0.25">
      <c r="A249"/>
      <c r="B249"/>
      <c r="C249"/>
      <c r="D249"/>
      <c r="E249"/>
      <c r="F249"/>
      <c r="G249"/>
      <c r="H249"/>
      <c r="I249"/>
      <c r="J249"/>
      <c r="K249"/>
      <c r="L249"/>
      <c r="M249"/>
      <c r="N249"/>
      <c r="O249"/>
      <c r="P249"/>
      <c r="Q249"/>
      <c r="R249"/>
    </row>
    <row r="250" spans="1:18" x14ac:dyDescent="0.25">
      <c r="A250"/>
      <c r="B250"/>
      <c r="C250"/>
      <c r="D250"/>
      <c r="E250"/>
      <c r="F250"/>
      <c r="G250"/>
      <c r="H250"/>
      <c r="I250"/>
      <c r="J250"/>
      <c r="K250"/>
      <c r="L250"/>
      <c r="M250"/>
      <c r="N250"/>
      <c r="O250"/>
      <c r="P250"/>
      <c r="Q250"/>
      <c r="R250"/>
    </row>
    <row r="251" spans="1:18" x14ac:dyDescent="0.25">
      <c r="A251"/>
      <c r="B251"/>
      <c r="C251"/>
      <c r="D251"/>
      <c r="E251"/>
      <c r="F251"/>
      <c r="G251"/>
      <c r="H251"/>
      <c r="I251"/>
      <c r="J251"/>
      <c r="K251"/>
      <c r="L251"/>
      <c r="M251"/>
      <c r="N251"/>
      <c r="O251"/>
      <c r="P251"/>
      <c r="Q251"/>
      <c r="R251"/>
    </row>
    <row r="252" spans="1:18" x14ac:dyDescent="0.25">
      <c r="A252"/>
      <c r="B252"/>
      <c r="C252"/>
      <c r="D252"/>
      <c r="E252"/>
      <c r="F252"/>
      <c r="G252"/>
      <c r="H252"/>
      <c r="I252"/>
      <c r="J252"/>
      <c r="K252"/>
      <c r="L252"/>
      <c r="M252"/>
      <c r="N252"/>
      <c r="O252"/>
      <c r="P252"/>
      <c r="Q252"/>
      <c r="R252"/>
    </row>
    <row r="253" spans="1:18" x14ac:dyDescent="0.25">
      <c r="A253"/>
      <c r="B253"/>
      <c r="C253"/>
      <c r="D253"/>
      <c r="E253"/>
      <c r="F253"/>
      <c r="G253"/>
      <c r="H253"/>
      <c r="I253"/>
      <c r="J253"/>
      <c r="K253"/>
      <c r="L253"/>
      <c r="M253"/>
      <c r="N253"/>
      <c r="O253"/>
      <c r="P253"/>
      <c r="Q253"/>
      <c r="R253"/>
    </row>
    <row r="254" spans="1:18" x14ac:dyDescent="0.25">
      <c r="A254"/>
      <c r="B254"/>
      <c r="C254"/>
      <c r="D254"/>
      <c r="E254"/>
      <c r="F254"/>
      <c r="G254"/>
      <c r="H254"/>
      <c r="I254"/>
      <c r="J254"/>
      <c r="K254"/>
      <c r="L254"/>
      <c r="M254"/>
      <c r="N254"/>
      <c r="O254"/>
      <c r="P254"/>
      <c r="Q254"/>
      <c r="R254"/>
    </row>
    <row r="255" spans="1:18" x14ac:dyDescent="0.25">
      <c r="A255"/>
      <c r="B255"/>
      <c r="C255"/>
      <c r="D255"/>
      <c r="E255"/>
      <c r="F255"/>
      <c r="G255"/>
      <c r="H255"/>
      <c r="I255"/>
      <c r="J255"/>
      <c r="K255"/>
      <c r="L255"/>
      <c r="M255"/>
      <c r="N255"/>
      <c r="O255"/>
      <c r="P255"/>
      <c r="Q255"/>
      <c r="R255"/>
    </row>
    <row r="256" spans="1:18" x14ac:dyDescent="0.25">
      <c r="A256"/>
      <c r="B256"/>
      <c r="C256"/>
      <c r="D256"/>
      <c r="E256"/>
      <c r="F256"/>
      <c r="G256"/>
      <c r="H256"/>
      <c r="I256"/>
      <c r="J256"/>
      <c r="K256"/>
      <c r="L256"/>
      <c r="M256"/>
      <c r="N256"/>
      <c r="O256"/>
      <c r="P256"/>
      <c r="Q256"/>
      <c r="R256"/>
    </row>
    <row r="257" spans="1:18" x14ac:dyDescent="0.25">
      <c r="A257"/>
      <c r="B257"/>
      <c r="C257"/>
      <c r="D257"/>
      <c r="E257"/>
      <c r="F257"/>
      <c r="G257"/>
      <c r="H257"/>
      <c r="I257"/>
      <c r="J257"/>
      <c r="K257"/>
      <c r="L257"/>
      <c r="M257"/>
      <c r="N257"/>
      <c r="O257"/>
      <c r="P257"/>
      <c r="Q257"/>
      <c r="R257"/>
    </row>
    <row r="258" spans="1:18" x14ac:dyDescent="0.25">
      <c r="A258"/>
      <c r="B258"/>
      <c r="C258"/>
      <c r="D258"/>
      <c r="E258"/>
      <c r="F258"/>
      <c r="G258"/>
      <c r="H258"/>
      <c r="I258"/>
      <c r="J258"/>
      <c r="K258"/>
      <c r="L258"/>
      <c r="M258"/>
      <c r="N258"/>
      <c r="O258"/>
      <c r="P258"/>
      <c r="Q258"/>
      <c r="R258"/>
    </row>
    <row r="259" spans="1:18" x14ac:dyDescent="0.25">
      <c r="A259"/>
      <c r="B259"/>
      <c r="C259"/>
      <c r="D259"/>
      <c r="E259"/>
      <c r="F259"/>
      <c r="G259"/>
      <c r="H259"/>
      <c r="I259"/>
      <c r="J259"/>
      <c r="K259"/>
      <c r="L259"/>
      <c r="M259"/>
      <c r="N259"/>
      <c r="O259"/>
      <c r="P259"/>
      <c r="Q259"/>
      <c r="R259"/>
    </row>
    <row r="260" spans="1:18" x14ac:dyDescent="0.25">
      <c r="A260"/>
      <c r="B260"/>
      <c r="C260"/>
      <c r="D260"/>
      <c r="E260"/>
      <c r="F260"/>
      <c r="G260"/>
      <c r="H260"/>
      <c r="I260"/>
      <c r="J260"/>
      <c r="K260"/>
      <c r="L260"/>
      <c r="M260"/>
      <c r="N260"/>
      <c r="O260"/>
      <c r="P260"/>
      <c r="Q260"/>
      <c r="R260"/>
    </row>
    <row r="261" spans="1:18" x14ac:dyDescent="0.25">
      <c r="A261"/>
      <c r="B261"/>
      <c r="C261"/>
      <c r="D261"/>
      <c r="E261"/>
      <c r="F261"/>
      <c r="G261"/>
      <c r="H261"/>
      <c r="I261"/>
      <c r="J261"/>
      <c r="K261"/>
      <c r="L261"/>
      <c r="M261"/>
      <c r="N261"/>
      <c r="O261"/>
      <c r="P261"/>
      <c r="Q261"/>
      <c r="R261"/>
    </row>
    <row r="262" spans="1:18" x14ac:dyDescent="0.25">
      <c r="A262"/>
      <c r="B262"/>
      <c r="C262"/>
      <c r="D262"/>
      <c r="E262"/>
      <c r="F262"/>
      <c r="G262"/>
      <c r="H262"/>
      <c r="I262"/>
      <c r="J262"/>
      <c r="K262"/>
      <c r="L262"/>
      <c r="M262"/>
      <c r="N262"/>
      <c r="O262"/>
      <c r="P262"/>
      <c r="Q262"/>
      <c r="R262"/>
    </row>
    <row r="263" spans="1:18" x14ac:dyDescent="0.25">
      <c r="A263"/>
      <c r="B263"/>
      <c r="C263"/>
      <c r="D263"/>
      <c r="E263"/>
      <c r="F263"/>
      <c r="G263"/>
      <c r="H263"/>
      <c r="I263"/>
      <c r="J263"/>
      <c r="K263"/>
      <c r="L263"/>
      <c r="M263"/>
      <c r="N263"/>
      <c r="O263"/>
      <c r="P263"/>
      <c r="Q263"/>
      <c r="R263"/>
    </row>
    <row r="264" spans="1:18" x14ac:dyDescent="0.25">
      <c r="A264"/>
      <c r="B264"/>
      <c r="C264"/>
      <c r="D264"/>
      <c r="E264"/>
      <c r="F264"/>
      <c r="G264"/>
      <c r="H264"/>
      <c r="I264"/>
      <c r="J264"/>
      <c r="K264"/>
      <c r="L264"/>
      <c r="M264"/>
      <c r="N264"/>
      <c r="O264"/>
      <c r="P264"/>
      <c r="Q264"/>
      <c r="R264"/>
    </row>
    <row r="265" spans="1:18" x14ac:dyDescent="0.25">
      <c r="A265"/>
      <c r="B265"/>
      <c r="C265"/>
      <c r="D265"/>
      <c r="E265"/>
      <c r="F265"/>
      <c r="G265"/>
      <c r="H265"/>
      <c r="I265"/>
      <c r="J265"/>
      <c r="K265"/>
      <c r="L265"/>
      <c r="M265"/>
      <c r="N265"/>
      <c r="O265"/>
      <c r="P265"/>
      <c r="Q265"/>
      <c r="R265"/>
    </row>
    <row r="266" spans="1:18" x14ac:dyDescent="0.25">
      <c r="A266"/>
      <c r="B266"/>
      <c r="C266"/>
      <c r="D266"/>
      <c r="E266"/>
      <c r="F266"/>
      <c r="G266"/>
      <c r="H266"/>
      <c r="I266"/>
      <c r="J266"/>
      <c r="K266"/>
      <c r="L266"/>
      <c r="M266"/>
      <c r="N266"/>
      <c r="O266"/>
      <c r="P266"/>
      <c r="Q266"/>
      <c r="R266"/>
    </row>
    <row r="267" spans="1:18" x14ac:dyDescent="0.25">
      <c r="A267"/>
      <c r="B267"/>
      <c r="C267"/>
      <c r="D267"/>
      <c r="E267"/>
      <c r="F267"/>
      <c r="G267"/>
      <c r="H267"/>
      <c r="I267"/>
      <c r="J267"/>
      <c r="K267"/>
      <c r="L267"/>
      <c r="M267"/>
      <c r="N267"/>
      <c r="O267"/>
      <c r="P267"/>
      <c r="Q267"/>
      <c r="R267"/>
    </row>
    <row r="268" spans="1:18" x14ac:dyDescent="0.25">
      <c r="A268"/>
      <c r="B268"/>
      <c r="C268"/>
      <c r="D268"/>
      <c r="E268"/>
      <c r="F268"/>
      <c r="G268"/>
      <c r="H268"/>
      <c r="I268"/>
      <c r="J268"/>
      <c r="K268"/>
      <c r="L268"/>
      <c r="M268"/>
      <c r="N268"/>
      <c r="O268"/>
      <c r="P268"/>
      <c r="Q268"/>
      <c r="R268"/>
    </row>
    <row r="269" spans="1:18" x14ac:dyDescent="0.25">
      <c r="A269"/>
      <c r="B269"/>
      <c r="C269"/>
      <c r="D269"/>
      <c r="E269"/>
      <c r="F269"/>
      <c r="G269"/>
      <c r="H269"/>
      <c r="I269"/>
      <c r="J269"/>
      <c r="K269"/>
      <c r="L269"/>
      <c r="M269"/>
      <c r="N269"/>
      <c r="O269"/>
      <c r="P269"/>
      <c r="Q269"/>
      <c r="R269"/>
    </row>
    <row r="270" spans="1:18" x14ac:dyDescent="0.25">
      <c r="A270"/>
      <c r="B270"/>
      <c r="C270"/>
      <c r="D270"/>
      <c r="E270"/>
      <c r="F270"/>
      <c r="G270"/>
      <c r="H270"/>
      <c r="I270"/>
      <c r="J270"/>
      <c r="K270"/>
      <c r="L270"/>
      <c r="M270"/>
      <c r="N270"/>
      <c r="O270"/>
      <c r="P270"/>
      <c r="Q270"/>
      <c r="R270"/>
    </row>
    <row r="271" spans="1:18" x14ac:dyDescent="0.25">
      <c r="A271"/>
      <c r="B271"/>
      <c r="C271"/>
      <c r="D271"/>
      <c r="E271"/>
      <c r="F271"/>
      <c r="G271"/>
      <c r="H271"/>
      <c r="I271"/>
      <c r="J271"/>
      <c r="K271"/>
      <c r="L271"/>
      <c r="M271"/>
      <c r="N271"/>
      <c r="O271"/>
      <c r="P271"/>
      <c r="Q271"/>
      <c r="R271"/>
    </row>
    <row r="272" spans="1:18" x14ac:dyDescent="0.25">
      <c r="A272"/>
      <c r="B272"/>
      <c r="C272"/>
      <c r="D272"/>
      <c r="E272"/>
      <c r="F272"/>
      <c r="G272"/>
      <c r="H272"/>
      <c r="I272"/>
      <c r="J272"/>
      <c r="K272"/>
      <c r="L272"/>
      <c r="M272"/>
      <c r="N272"/>
      <c r="O272"/>
      <c r="P272"/>
      <c r="Q272"/>
      <c r="R272"/>
    </row>
    <row r="273" spans="1:18" x14ac:dyDescent="0.25">
      <c r="A273"/>
      <c r="B273"/>
      <c r="C273"/>
      <c r="D273"/>
      <c r="E273"/>
      <c r="F273"/>
      <c r="G273"/>
      <c r="H273"/>
      <c r="I273"/>
      <c r="J273"/>
      <c r="K273"/>
      <c r="L273"/>
      <c r="M273"/>
      <c r="N273"/>
      <c r="O273"/>
      <c r="P273"/>
      <c r="Q273"/>
      <c r="R273"/>
    </row>
    <row r="274" spans="1:18" x14ac:dyDescent="0.25">
      <c r="A274"/>
      <c r="B274"/>
      <c r="C274"/>
      <c r="D274"/>
      <c r="E274"/>
      <c r="F274"/>
      <c r="G274"/>
      <c r="H274"/>
      <c r="I274"/>
      <c r="J274"/>
      <c r="K274"/>
      <c r="L274"/>
      <c r="M274"/>
      <c r="N274"/>
      <c r="O274"/>
      <c r="P274"/>
      <c r="Q274"/>
      <c r="R274"/>
    </row>
    <row r="275" spans="1:18" x14ac:dyDescent="0.25">
      <c r="A275"/>
      <c r="B275"/>
      <c r="C275"/>
      <c r="D275"/>
      <c r="E275"/>
      <c r="F275"/>
      <c r="G275"/>
      <c r="H275"/>
      <c r="I275"/>
      <c r="J275"/>
      <c r="K275"/>
      <c r="L275"/>
      <c r="M275"/>
      <c r="N275"/>
      <c r="O275"/>
      <c r="P275"/>
      <c r="Q275"/>
      <c r="R275"/>
    </row>
    <row r="276" spans="1:18" x14ac:dyDescent="0.25">
      <c r="A276"/>
      <c r="B276"/>
      <c r="C276"/>
      <c r="D276"/>
      <c r="E276"/>
      <c r="F276"/>
      <c r="G276"/>
      <c r="H276"/>
      <c r="I276"/>
      <c r="J276"/>
      <c r="K276"/>
      <c r="L276"/>
      <c r="M276"/>
      <c r="N276"/>
      <c r="O276"/>
      <c r="P276"/>
      <c r="Q276"/>
      <c r="R276"/>
    </row>
    <row r="277" spans="1:18" x14ac:dyDescent="0.25">
      <c r="A277"/>
      <c r="B277"/>
      <c r="C277"/>
      <c r="D277"/>
      <c r="E277"/>
      <c r="F277"/>
      <c r="G277"/>
      <c r="H277"/>
      <c r="I277"/>
      <c r="J277"/>
      <c r="K277"/>
      <c r="L277"/>
      <c r="M277"/>
      <c r="N277"/>
      <c r="O277"/>
      <c r="P277"/>
      <c r="Q277"/>
      <c r="R277"/>
    </row>
    <row r="278" spans="1:18" x14ac:dyDescent="0.25">
      <c r="A278"/>
      <c r="B278"/>
      <c r="C278"/>
      <c r="D278"/>
      <c r="E278"/>
      <c r="F278"/>
      <c r="G278"/>
      <c r="H278"/>
      <c r="I278"/>
      <c r="J278"/>
      <c r="K278"/>
      <c r="L278"/>
      <c r="M278"/>
      <c r="N278"/>
      <c r="O278"/>
      <c r="P278"/>
      <c r="Q278"/>
      <c r="R278"/>
    </row>
    <row r="279" spans="1:18" x14ac:dyDescent="0.25">
      <c r="A279"/>
      <c r="B279"/>
      <c r="C279"/>
      <c r="D279"/>
      <c r="E279"/>
      <c r="F279"/>
      <c r="G279"/>
      <c r="H279"/>
      <c r="I279"/>
      <c r="J279"/>
      <c r="K279"/>
      <c r="L279"/>
      <c r="M279"/>
      <c r="N279"/>
      <c r="O279"/>
      <c r="P279"/>
      <c r="Q279"/>
      <c r="R279"/>
    </row>
    <row r="280" spans="1:18" x14ac:dyDescent="0.25">
      <c r="A280"/>
      <c r="B280"/>
      <c r="C280"/>
      <c r="D280"/>
      <c r="E280"/>
      <c r="F280"/>
      <c r="G280"/>
      <c r="H280"/>
      <c r="I280"/>
      <c r="J280"/>
      <c r="K280"/>
      <c r="L280"/>
      <c r="M280"/>
      <c r="N280"/>
      <c r="O280"/>
      <c r="P280"/>
      <c r="Q280"/>
      <c r="R280"/>
    </row>
    <row r="281" spans="1:18" x14ac:dyDescent="0.25">
      <c r="A281"/>
      <c r="B281"/>
      <c r="C281"/>
      <c r="D281"/>
      <c r="E281"/>
      <c r="F281"/>
      <c r="G281"/>
      <c r="H281"/>
      <c r="I281"/>
      <c r="J281"/>
      <c r="K281"/>
      <c r="L281"/>
      <c r="M281"/>
      <c r="N281"/>
      <c r="O281"/>
      <c r="P281"/>
      <c r="Q281"/>
      <c r="R281"/>
    </row>
    <row r="282" spans="1:18" x14ac:dyDescent="0.25">
      <c r="A282"/>
      <c r="B282"/>
      <c r="C282"/>
      <c r="D282"/>
      <c r="E282"/>
      <c r="F282"/>
      <c r="G282"/>
      <c r="H282"/>
      <c r="I282"/>
      <c r="J282"/>
      <c r="K282"/>
      <c r="L282"/>
      <c r="M282"/>
      <c r="N282"/>
      <c r="O282"/>
      <c r="P282"/>
      <c r="Q282"/>
      <c r="R282"/>
    </row>
    <row r="283" spans="1:18" x14ac:dyDescent="0.25">
      <c r="A283"/>
      <c r="B283"/>
      <c r="C283"/>
      <c r="D283"/>
      <c r="E283"/>
      <c r="F283"/>
      <c r="G283"/>
      <c r="H283"/>
      <c r="I283"/>
      <c r="J283"/>
      <c r="K283"/>
      <c r="L283"/>
      <c r="M283"/>
      <c r="N283"/>
      <c r="O283"/>
      <c r="P283"/>
      <c r="Q283"/>
      <c r="R283"/>
    </row>
    <row r="284" spans="1:18" x14ac:dyDescent="0.25">
      <c r="A284"/>
      <c r="B284"/>
      <c r="C284"/>
      <c r="D284"/>
      <c r="E284"/>
      <c r="F284"/>
      <c r="G284"/>
      <c r="H284"/>
      <c r="I284"/>
      <c r="J284"/>
      <c r="K284"/>
      <c r="L284"/>
      <c r="M284"/>
      <c r="N284"/>
      <c r="O284"/>
      <c r="P284"/>
      <c r="Q284"/>
      <c r="R284"/>
    </row>
    <row r="285" spans="1:18" x14ac:dyDescent="0.25">
      <c r="A285"/>
      <c r="B285"/>
      <c r="C285"/>
      <c r="D285"/>
      <c r="E285"/>
      <c r="F285"/>
      <c r="G285"/>
      <c r="H285"/>
      <c r="I285"/>
      <c r="J285"/>
      <c r="K285"/>
      <c r="L285"/>
      <c r="M285"/>
      <c r="N285"/>
      <c r="O285"/>
      <c r="P285"/>
      <c r="Q285"/>
      <c r="R285"/>
    </row>
    <row r="286" spans="1:18" x14ac:dyDescent="0.25">
      <c r="A286"/>
      <c r="B286"/>
      <c r="C286"/>
      <c r="D286"/>
      <c r="E286"/>
      <c r="F286"/>
      <c r="G286"/>
      <c r="H286"/>
      <c r="I286"/>
      <c r="J286"/>
      <c r="K286"/>
      <c r="L286"/>
      <c r="M286"/>
      <c r="N286"/>
      <c r="O286"/>
      <c r="P286"/>
      <c r="Q286"/>
      <c r="R286"/>
    </row>
    <row r="287" spans="1:18" x14ac:dyDescent="0.25">
      <c r="A287"/>
      <c r="B287"/>
      <c r="C287"/>
      <c r="D287"/>
      <c r="E287"/>
      <c r="F287"/>
      <c r="G287"/>
      <c r="H287"/>
      <c r="I287"/>
      <c r="J287"/>
      <c r="K287"/>
      <c r="L287"/>
      <c r="M287"/>
      <c r="N287"/>
      <c r="O287"/>
      <c r="P287"/>
      <c r="Q287"/>
      <c r="R287"/>
    </row>
    <row r="288" spans="1:18" x14ac:dyDescent="0.25">
      <c r="A288"/>
      <c r="B288"/>
      <c r="C288"/>
      <c r="D288"/>
      <c r="E288"/>
      <c r="F288"/>
      <c r="G288"/>
      <c r="H288"/>
      <c r="I288"/>
      <c r="J288"/>
      <c r="K288"/>
      <c r="L288"/>
      <c r="M288"/>
      <c r="N288"/>
      <c r="O288"/>
      <c r="P288"/>
      <c r="Q288"/>
      <c r="R288"/>
    </row>
    <row r="289" spans="1:18" x14ac:dyDescent="0.25">
      <c r="A289"/>
      <c r="B289"/>
      <c r="C289"/>
      <c r="D289"/>
      <c r="E289"/>
      <c r="F289"/>
      <c r="G289"/>
      <c r="H289"/>
      <c r="I289"/>
      <c r="J289"/>
      <c r="K289"/>
      <c r="L289"/>
      <c r="M289"/>
      <c r="N289"/>
      <c r="O289"/>
      <c r="P289"/>
      <c r="Q289"/>
      <c r="R289"/>
    </row>
    <row r="290" spans="1:18" x14ac:dyDescent="0.25">
      <c r="A290"/>
      <c r="B290"/>
      <c r="C290"/>
      <c r="D290"/>
      <c r="E290"/>
      <c r="F290"/>
      <c r="G290"/>
      <c r="H290"/>
      <c r="I290"/>
      <c r="J290"/>
      <c r="K290"/>
      <c r="L290"/>
      <c r="M290"/>
      <c r="N290"/>
      <c r="O290"/>
      <c r="P290"/>
      <c r="Q290"/>
      <c r="R290"/>
    </row>
    <row r="291" spans="1:18" x14ac:dyDescent="0.25">
      <c r="A291"/>
      <c r="B291"/>
      <c r="C291"/>
      <c r="D291"/>
      <c r="E291"/>
      <c r="F291"/>
      <c r="G291"/>
      <c r="H291"/>
      <c r="I291"/>
      <c r="J291"/>
      <c r="K291"/>
      <c r="L291"/>
      <c r="M291"/>
      <c r="N291"/>
      <c r="O291"/>
      <c r="P291"/>
      <c r="Q291"/>
      <c r="R291"/>
    </row>
    <row r="292" spans="1:18" x14ac:dyDescent="0.25">
      <c r="A292"/>
      <c r="B292"/>
      <c r="C292"/>
      <c r="D292"/>
      <c r="E292"/>
      <c r="F292"/>
      <c r="G292"/>
      <c r="H292"/>
      <c r="I292"/>
      <c r="J292"/>
      <c r="K292"/>
      <c r="L292"/>
      <c r="M292"/>
      <c r="N292"/>
      <c r="O292"/>
      <c r="P292"/>
      <c r="Q292"/>
      <c r="R292"/>
    </row>
    <row r="293" spans="1:18" x14ac:dyDescent="0.25">
      <c r="A293"/>
      <c r="B293"/>
      <c r="C293"/>
      <c r="D293"/>
      <c r="E293"/>
      <c r="F293"/>
      <c r="G293"/>
      <c r="H293"/>
      <c r="I293"/>
      <c r="J293"/>
      <c r="K293"/>
      <c r="L293"/>
      <c r="M293"/>
      <c r="N293"/>
      <c r="O293"/>
      <c r="P293"/>
      <c r="Q293"/>
      <c r="R293"/>
    </row>
    <row r="294" spans="1:18" x14ac:dyDescent="0.25">
      <c r="A294"/>
      <c r="B294"/>
      <c r="C294"/>
      <c r="D294"/>
      <c r="E294"/>
      <c r="F294"/>
      <c r="G294"/>
      <c r="H294"/>
      <c r="I294"/>
      <c r="J294"/>
      <c r="K294"/>
      <c r="L294"/>
      <c r="M294"/>
      <c r="N294"/>
      <c r="O294"/>
      <c r="P294"/>
      <c r="Q294"/>
      <c r="R294"/>
    </row>
    <row r="295" spans="1:18" x14ac:dyDescent="0.25">
      <c r="A295"/>
      <c r="B295"/>
      <c r="C295"/>
      <c r="D295"/>
      <c r="E295"/>
      <c r="F295"/>
      <c r="G295"/>
      <c r="H295"/>
      <c r="I295"/>
      <c r="J295"/>
      <c r="K295"/>
      <c r="L295"/>
      <c r="M295"/>
      <c r="N295"/>
      <c r="O295"/>
      <c r="P295"/>
      <c r="Q295"/>
      <c r="R295"/>
    </row>
    <row r="296" spans="1:18" x14ac:dyDescent="0.25">
      <c r="A296"/>
      <c r="B296"/>
      <c r="C296"/>
      <c r="D296"/>
      <c r="E296"/>
      <c r="F296"/>
      <c r="G296"/>
      <c r="H296"/>
      <c r="I296"/>
      <c r="J296"/>
      <c r="K296"/>
      <c r="L296"/>
      <c r="M296"/>
      <c r="N296"/>
      <c r="O296"/>
      <c r="P296"/>
      <c r="Q296"/>
      <c r="R296"/>
    </row>
    <row r="297" spans="1:18" x14ac:dyDescent="0.25">
      <c r="A297"/>
      <c r="B297"/>
      <c r="C297"/>
      <c r="D297"/>
      <c r="E297"/>
      <c r="F297"/>
      <c r="G297"/>
      <c r="H297"/>
      <c r="I297"/>
      <c r="J297"/>
      <c r="K297"/>
      <c r="L297"/>
      <c r="M297"/>
      <c r="N297"/>
      <c r="O297"/>
      <c r="P297"/>
      <c r="Q297"/>
      <c r="R297"/>
    </row>
    <row r="298" spans="1:18" x14ac:dyDescent="0.25">
      <c r="A298"/>
      <c r="B298"/>
      <c r="C298"/>
      <c r="D298"/>
      <c r="E298"/>
      <c r="F298"/>
      <c r="G298"/>
      <c r="H298"/>
      <c r="I298"/>
      <c r="J298"/>
      <c r="K298"/>
      <c r="L298"/>
      <c r="M298"/>
      <c r="N298"/>
      <c r="O298"/>
      <c r="P298"/>
      <c r="Q298"/>
      <c r="R298"/>
    </row>
    <row r="299" spans="1:18" x14ac:dyDescent="0.25">
      <c r="A299"/>
      <c r="B299"/>
      <c r="C299"/>
      <c r="D299"/>
      <c r="E299"/>
      <c r="F299"/>
      <c r="G299"/>
      <c r="H299"/>
      <c r="I299"/>
      <c r="J299"/>
      <c r="K299"/>
      <c r="L299"/>
      <c r="M299"/>
      <c r="N299"/>
      <c r="O299"/>
      <c r="P299"/>
      <c r="Q299"/>
      <c r="R299"/>
    </row>
    <row r="300" spans="1:18" x14ac:dyDescent="0.25">
      <c r="A300"/>
      <c r="B300"/>
      <c r="C300"/>
      <c r="D300"/>
      <c r="E300"/>
      <c r="F300"/>
      <c r="G300"/>
      <c r="H300"/>
      <c r="I300"/>
      <c r="J300"/>
      <c r="K300"/>
      <c r="L300"/>
      <c r="M300"/>
      <c r="N300"/>
      <c r="O300"/>
      <c r="P300"/>
      <c r="Q300"/>
      <c r="R300"/>
    </row>
    <row r="301" spans="1:18" x14ac:dyDescent="0.25">
      <c r="A301"/>
      <c r="B301"/>
      <c r="C301"/>
      <c r="D301"/>
      <c r="E301"/>
      <c r="F301"/>
      <c r="G301"/>
      <c r="H301"/>
      <c r="I301"/>
      <c r="J301"/>
      <c r="K301"/>
      <c r="L301"/>
      <c r="M301"/>
      <c r="N301"/>
      <c r="O301"/>
      <c r="P301"/>
      <c r="Q301"/>
      <c r="R301"/>
    </row>
    <row r="302" spans="1:18" x14ac:dyDescent="0.25">
      <c r="A302"/>
      <c r="B302"/>
      <c r="C302"/>
      <c r="D302"/>
      <c r="E302"/>
      <c r="F302"/>
      <c r="G302"/>
      <c r="H302"/>
      <c r="I302"/>
      <c r="J302"/>
      <c r="K302"/>
      <c r="L302"/>
      <c r="M302"/>
      <c r="N302"/>
      <c r="O302"/>
      <c r="P302"/>
      <c r="Q302"/>
      <c r="R302"/>
    </row>
    <row r="303" spans="1:18" x14ac:dyDescent="0.25">
      <c r="A303"/>
      <c r="B303"/>
      <c r="C303"/>
      <c r="D303"/>
      <c r="E303"/>
      <c r="F303"/>
      <c r="G303"/>
      <c r="H303"/>
      <c r="I303"/>
      <c r="J303"/>
      <c r="K303"/>
      <c r="L303"/>
      <c r="M303"/>
      <c r="N303"/>
      <c r="O303"/>
      <c r="P303"/>
      <c r="Q303"/>
      <c r="R303"/>
    </row>
    <row r="304" spans="1:18" x14ac:dyDescent="0.25">
      <c r="A304"/>
      <c r="B304"/>
      <c r="C304"/>
      <c r="D304"/>
      <c r="E304"/>
      <c r="F304"/>
      <c r="G304"/>
      <c r="H304"/>
      <c r="I304"/>
      <c r="J304"/>
      <c r="K304"/>
      <c r="L304"/>
      <c r="M304"/>
      <c r="N304"/>
      <c r="O304"/>
      <c r="P304"/>
      <c r="Q304"/>
      <c r="R304"/>
    </row>
    <row r="305" spans="1:18" x14ac:dyDescent="0.25">
      <c r="A305"/>
      <c r="B305"/>
      <c r="C305"/>
      <c r="D305"/>
      <c r="E305"/>
      <c r="F305"/>
      <c r="G305"/>
      <c r="H305"/>
      <c r="I305"/>
      <c r="J305"/>
      <c r="K305"/>
      <c r="L305"/>
      <c r="M305"/>
      <c r="N305"/>
      <c r="O305"/>
      <c r="P305"/>
      <c r="Q305"/>
      <c r="R305"/>
    </row>
    <row r="306" spans="1:18" x14ac:dyDescent="0.25">
      <c r="A306"/>
      <c r="B306"/>
      <c r="C306"/>
      <c r="D306"/>
      <c r="E306"/>
      <c r="F306"/>
      <c r="G306"/>
      <c r="H306"/>
      <c r="I306"/>
      <c r="J306"/>
      <c r="K306"/>
      <c r="L306"/>
      <c r="M306"/>
      <c r="N306"/>
      <c r="O306"/>
      <c r="P306"/>
      <c r="Q306"/>
      <c r="R306"/>
    </row>
    <row r="307" spans="1:18" x14ac:dyDescent="0.25">
      <c r="A307"/>
      <c r="B307"/>
      <c r="C307"/>
      <c r="D307"/>
      <c r="E307"/>
      <c r="F307"/>
      <c r="G307"/>
      <c r="H307"/>
      <c r="I307"/>
      <c r="J307"/>
      <c r="K307"/>
      <c r="L307"/>
      <c r="M307"/>
      <c r="N307"/>
      <c r="O307"/>
      <c r="P307"/>
      <c r="Q307"/>
      <c r="R307"/>
    </row>
    <row r="308" spans="1:18" x14ac:dyDescent="0.25">
      <c r="A308"/>
      <c r="B308"/>
      <c r="C308"/>
      <c r="D308"/>
      <c r="E308"/>
      <c r="F308"/>
      <c r="G308"/>
      <c r="H308"/>
      <c r="I308"/>
      <c r="J308"/>
      <c r="K308"/>
      <c r="L308"/>
      <c r="M308"/>
      <c r="N308"/>
      <c r="O308"/>
      <c r="P308"/>
      <c r="Q308"/>
      <c r="R308"/>
    </row>
    <row r="309" spans="1:18" x14ac:dyDescent="0.25">
      <c r="A309"/>
      <c r="B309"/>
      <c r="C309"/>
      <c r="D309"/>
      <c r="E309"/>
      <c r="F309"/>
      <c r="G309"/>
      <c r="H309"/>
      <c r="I309"/>
      <c r="J309"/>
      <c r="K309"/>
      <c r="L309"/>
      <c r="M309"/>
      <c r="N309"/>
      <c r="O309"/>
      <c r="P309"/>
      <c r="Q309"/>
      <c r="R309"/>
    </row>
    <row r="310" spans="1:18" x14ac:dyDescent="0.25">
      <c r="A310"/>
      <c r="B310"/>
      <c r="C310"/>
      <c r="D310"/>
      <c r="E310"/>
      <c r="F310"/>
      <c r="G310"/>
      <c r="H310"/>
      <c r="I310"/>
      <c r="J310"/>
      <c r="K310"/>
      <c r="L310"/>
      <c r="M310"/>
      <c r="N310"/>
      <c r="O310"/>
      <c r="P310"/>
      <c r="Q310"/>
      <c r="R310"/>
    </row>
    <row r="311" spans="1:18" x14ac:dyDescent="0.25">
      <c r="A311"/>
      <c r="B311"/>
      <c r="C311"/>
      <c r="D311"/>
      <c r="E311"/>
      <c r="F311"/>
      <c r="G311"/>
      <c r="H311"/>
      <c r="I311"/>
      <c r="J311"/>
      <c r="K311"/>
      <c r="L311"/>
      <c r="M311"/>
      <c r="N311"/>
      <c r="O311"/>
      <c r="P311"/>
      <c r="Q311"/>
      <c r="R311"/>
    </row>
    <row r="312" spans="1:18" x14ac:dyDescent="0.25">
      <c r="A312"/>
      <c r="B312"/>
      <c r="C312"/>
      <c r="D312"/>
      <c r="E312"/>
      <c r="F312"/>
      <c r="G312"/>
      <c r="H312"/>
      <c r="I312"/>
      <c r="J312"/>
      <c r="K312"/>
      <c r="L312"/>
      <c r="M312"/>
      <c r="N312"/>
      <c r="O312"/>
      <c r="P312"/>
      <c r="Q312"/>
      <c r="R312"/>
    </row>
    <row r="313" spans="1:18" x14ac:dyDescent="0.25">
      <c r="A313"/>
      <c r="B313"/>
      <c r="C313"/>
      <c r="D313"/>
      <c r="E313"/>
      <c r="F313"/>
      <c r="G313"/>
      <c r="H313"/>
      <c r="I313"/>
      <c r="J313"/>
      <c r="K313"/>
      <c r="L313"/>
      <c r="M313"/>
      <c r="N313"/>
      <c r="O313"/>
      <c r="P313"/>
      <c r="Q313"/>
      <c r="R313"/>
    </row>
    <row r="314" spans="1:18" x14ac:dyDescent="0.25">
      <c r="A314"/>
      <c r="B314"/>
      <c r="C314"/>
      <c r="D314"/>
      <c r="E314"/>
      <c r="F314"/>
      <c r="G314"/>
      <c r="H314"/>
      <c r="I314"/>
      <c r="J314"/>
      <c r="K314"/>
      <c r="L314"/>
      <c r="M314"/>
      <c r="N314"/>
      <c r="O314"/>
      <c r="P314"/>
      <c r="Q314"/>
      <c r="R314"/>
    </row>
    <row r="315" spans="1:18" x14ac:dyDescent="0.25">
      <c r="A315"/>
      <c r="B315"/>
      <c r="C315"/>
      <c r="D315"/>
      <c r="E315"/>
      <c r="F315"/>
      <c r="G315"/>
      <c r="H315"/>
      <c r="I315"/>
      <c r="J315"/>
      <c r="K315"/>
      <c r="L315"/>
      <c r="M315"/>
      <c r="N315"/>
      <c r="O315"/>
      <c r="P315"/>
      <c r="Q315"/>
      <c r="R315"/>
    </row>
    <row r="316" spans="1:18" x14ac:dyDescent="0.25">
      <c r="A316"/>
      <c r="B316"/>
      <c r="C316"/>
      <c r="D316"/>
      <c r="E316"/>
      <c r="F316"/>
      <c r="G316"/>
      <c r="H316"/>
      <c r="I316"/>
      <c r="J316"/>
      <c r="K316"/>
      <c r="L316"/>
      <c r="M316"/>
      <c r="N316"/>
      <c r="O316"/>
      <c r="P316"/>
      <c r="Q316"/>
      <c r="R316"/>
    </row>
    <row r="317" spans="1:18" x14ac:dyDescent="0.25">
      <c r="A317"/>
      <c r="B317"/>
      <c r="C317"/>
      <c r="D317"/>
      <c r="E317"/>
      <c r="F317"/>
      <c r="G317"/>
      <c r="H317"/>
      <c r="I317"/>
      <c r="J317"/>
      <c r="K317"/>
      <c r="L317"/>
      <c r="M317"/>
      <c r="N317"/>
      <c r="O317"/>
      <c r="P317"/>
      <c r="Q317"/>
      <c r="R317"/>
    </row>
    <row r="318" spans="1:18" x14ac:dyDescent="0.25">
      <c r="A318"/>
      <c r="B318"/>
      <c r="C318"/>
      <c r="D318"/>
      <c r="E318"/>
      <c r="F318"/>
      <c r="G318"/>
      <c r="H318"/>
      <c r="I318"/>
      <c r="J318"/>
      <c r="K318"/>
      <c r="L318"/>
      <c r="M318"/>
      <c r="N318"/>
      <c r="O318"/>
      <c r="P318"/>
      <c r="Q318"/>
      <c r="R318"/>
    </row>
    <row r="319" spans="1:18" x14ac:dyDescent="0.25">
      <c r="A319"/>
      <c r="B319"/>
      <c r="C319"/>
      <c r="D319"/>
      <c r="E319"/>
      <c r="F319"/>
      <c r="G319"/>
      <c r="H319"/>
      <c r="I319"/>
      <c r="J319"/>
      <c r="K319"/>
      <c r="L319"/>
      <c r="M319"/>
      <c r="N319"/>
      <c r="O319"/>
      <c r="P319"/>
      <c r="Q319"/>
      <c r="R319"/>
    </row>
    <row r="320" spans="1:18" x14ac:dyDescent="0.25">
      <c r="A320"/>
      <c r="B320"/>
      <c r="C320"/>
      <c r="D320"/>
      <c r="E320"/>
      <c r="F320"/>
      <c r="G320"/>
      <c r="H320"/>
      <c r="I320"/>
      <c r="J320"/>
      <c r="K320"/>
      <c r="L320"/>
      <c r="M320"/>
      <c r="N320"/>
      <c r="O320"/>
      <c r="P320"/>
      <c r="Q320"/>
      <c r="R320"/>
    </row>
    <row r="321" spans="1:18" x14ac:dyDescent="0.25">
      <c r="A321"/>
      <c r="B321"/>
      <c r="C321"/>
      <c r="D321"/>
      <c r="E321"/>
      <c r="F321"/>
      <c r="G321"/>
      <c r="H321"/>
      <c r="I321"/>
      <c r="J321"/>
      <c r="K321"/>
      <c r="L321"/>
      <c r="M321"/>
      <c r="N321"/>
      <c r="O321"/>
      <c r="P321"/>
      <c r="Q321"/>
      <c r="R321"/>
    </row>
    <row r="322" spans="1:18" x14ac:dyDescent="0.25">
      <c r="A322"/>
      <c r="B322"/>
      <c r="C322"/>
      <c r="D322"/>
      <c r="E322"/>
      <c r="F322"/>
      <c r="G322"/>
      <c r="H322"/>
      <c r="I322"/>
      <c r="J322"/>
      <c r="K322"/>
      <c r="L322"/>
      <c r="M322"/>
      <c r="N322"/>
      <c r="O322"/>
      <c r="P322"/>
      <c r="Q322"/>
      <c r="R322"/>
    </row>
    <row r="323" spans="1:18" x14ac:dyDescent="0.25">
      <c r="A323"/>
      <c r="B323"/>
      <c r="C323"/>
      <c r="D323"/>
      <c r="E323"/>
      <c r="F323"/>
      <c r="G323"/>
      <c r="H323"/>
      <c r="I323"/>
      <c r="J323"/>
      <c r="K323"/>
      <c r="L323"/>
      <c r="M323"/>
      <c r="N323"/>
      <c r="O323"/>
      <c r="P323"/>
      <c r="Q323"/>
      <c r="R323"/>
    </row>
    <row r="324" spans="1:18" x14ac:dyDescent="0.25">
      <c r="A324"/>
      <c r="B324"/>
      <c r="C324"/>
      <c r="D324"/>
      <c r="E324"/>
      <c r="F324"/>
      <c r="G324"/>
      <c r="H324"/>
      <c r="I324"/>
      <c r="J324"/>
      <c r="K324"/>
      <c r="L324"/>
      <c r="M324"/>
      <c r="N324"/>
      <c r="O324"/>
      <c r="P324"/>
      <c r="Q324"/>
      <c r="R324"/>
    </row>
    <row r="325" spans="1:18" x14ac:dyDescent="0.25">
      <c r="A325"/>
      <c r="B325"/>
      <c r="C325"/>
      <c r="D325"/>
      <c r="E325"/>
      <c r="F325"/>
      <c r="G325"/>
      <c r="H325"/>
      <c r="I325"/>
      <c r="J325"/>
      <c r="K325"/>
      <c r="L325"/>
      <c r="M325"/>
      <c r="N325"/>
      <c r="O325"/>
      <c r="P325"/>
      <c r="Q325"/>
      <c r="R325"/>
    </row>
    <row r="326" spans="1:18" x14ac:dyDescent="0.25">
      <c r="A326"/>
      <c r="B326"/>
      <c r="C326"/>
      <c r="D326"/>
      <c r="E326"/>
      <c r="F326"/>
      <c r="G326"/>
      <c r="H326"/>
      <c r="I326"/>
      <c r="J326"/>
      <c r="K326"/>
      <c r="L326"/>
      <c r="M326"/>
      <c r="N326"/>
      <c r="O326"/>
      <c r="P326"/>
      <c r="Q326"/>
      <c r="R326"/>
    </row>
    <row r="327" spans="1:18" x14ac:dyDescent="0.25">
      <c r="A327"/>
      <c r="B327"/>
      <c r="C327"/>
      <c r="D327"/>
      <c r="E327"/>
      <c r="F327"/>
      <c r="G327"/>
      <c r="H327"/>
      <c r="I327"/>
      <c r="J327"/>
      <c r="K327"/>
      <c r="L327"/>
      <c r="M327"/>
      <c r="N327"/>
      <c r="O327"/>
      <c r="P327"/>
      <c r="Q327"/>
      <c r="R327"/>
    </row>
    <row r="328" spans="1:18" x14ac:dyDescent="0.25">
      <c r="A328"/>
      <c r="B328"/>
      <c r="C328"/>
      <c r="D328"/>
      <c r="E328"/>
      <c r="F328"/>
      <c r="G328"/>
      <c r="H328"/>
      <c r="I328"/>
      <c r="J328"/>
      <c r="K328"/>
      <c r="L328"/>
      <c r="M328"/>
      <c r="N328"/>
      <c r="O328"/>
      <c r="P328"/>
      <c r="Q328"/>
      <c r="R328"/>
    </row>
    <row r="329" spans="1:18" x14ac:dyDescent="0.25">
      <c r="A329"/>
      <c r="B329"/>
      <c r="C329"/>
      <c r="D329"/>
      <c r="E329"/>
      <c r="F329"/>
      <c r="G329"/>
      <c r="H329"/>
      <c r="I329"/>
      <c r="J329"/>
      <c r="K329"/>
      <c r="L329"/>
      <c r="M329"/>
      <c r="N329"/>
      <c r="O329"/>
      <c r="P329"/>
      <c r="Q329"/>
      <c r="R329"/>
    </row>
    <row r="330" spans="1:18" x14ac:dyDescent="0.25">
      <c r="A330"/>
      <c r="B330"/>
      <c r="C330"/>
      <c r="D330"/>
      <c r="E330"/>
      <c r="F330"/>
      <c r="G330"/>
      <c r="H330"/>
      <c r="I330"/>
      <c r="J330"/>
      <c r="K330"/>
      <c r="L330"/>
      <c r="M330"/>
      <c r="N330"/>
      <c r="O330"/>
      <c r="P330"/>
      <c r="Q330"/>
      <c r="R330"/>
    </row>
    <row r="331" spans="1:18" x14ac:dyDescent="0.25">
      <c r="A331"/>
      <c r="B331"/>
      <c r="C331"/>
      <c r="D331"/>
      <c r="E331"/>
      <c r="F331"/>
      <c r="G331"/>
      <c r="H331"/>
      <c r="I331"/>
      <c r="J331"/>
      <c r="K331"/>
      <c r="L331"/>
      <c r="M331"/>
      <c r="N331"/>
      <c r="O331"/>
      <c r="P331"/>
      <c r="Q331"/>
      <c r="R331"/>
    </row>
    <row r="332" spans="1:18" x14ac:dyDescent="0.25">
      <c r="A332"/>
      <c r="B332"/>
      <c r="C332"/>
      <c r="D332"/>
      <c r="E332"/>
      <c r="F332"/>
      <c r="G332"/>
      <c r="H332"/>
      <c r="I332"/>
      <c r="J332"/>
      <c r="K332"/>
      <c r="L332"/>
      <c r="M332"/>
      <c r="N332"/>
      <c r="O332"/>
      <c r="P332"/>
      <c r="Q332"/>
      <c r="R332"/>
    </row>
    <row r="333" spans="1:18" x14ac:dyDescent="0.25">
      <c r="A333"/>
      <c r="B333"/>
      <c r="C333"/>
      <c r="D333"/>
      <c r="E333"/>
      <c r="F333"/>
      <c r="G333"/>
      <c r="H333"/>
      <c r="I333"/>
      <c r="J333"/>
      <c r="K333"/>
      <c r="L333"/>
      <c r="M333"/>
      <c r="N333"/>
      <c r="O333"/>
      <c r="P333"/>
      <c r="Q333"/>
      <c r="R333"/>
    </row>
    <row r="334" spans="1:18" x14ac:dyDescent="0.25">
      <c r="A334"/>
      <c r="B334"/>
      <c r="C334"/>
      <c r="D334"/>
      <c r="E334"/>
      <c r="F334"/>
      <c r="G334"/>
      <c r="H334"/>
      <c r="I334"/>
      <c r="J334"/>
      <c r="K334"/>
      <c r="L334"/>
      <c r="M334"/>
      <c r="N334"/>
      <c r="O334"/>
      <c r="P334"/>
      <c r="Q334"/>
      <c r="R334"/>
    </row>
    <row r="335" spans="1:18" x14ac:dyDescent="0.25">
      <c r="A335"/>
      <c r="B335"/>
      <c r="C335"/>
      <c r="D335"/>
      <c r="E335"/>
      <c r="F335"/>
      <c r="G335"/>
      <c r="H335"/>
      <c r="I335"/>
      <c r="J335"/>
      <c r="K335"/>
      <c r="L335"/>
      <c r="M335"/>
      <c r="N335"/>
      <c r="O335"/>
      <c r="P335"/>
      <c r="Q335"/>
      <c r="R335"/>
    </row>
    <row r="336" spans="1:18" x14ac:dyDescent="0.25">
      <c r="A336"/>
      <c r="B336"/>
      <c r="C336"/>
      <c r="D336"/>
      <c r="E336"/>
      <c r="F336"/>
      <c r="G336"/>
      <c r="H336"/>
      <c r="I336"/>
      <c r="J336"/>
      <c r="K336"/>
      <c r="L336"/>
      <c r="M336"/>
      <c r="N336"/>
      <c r="O336"/>
      <c r="P336"/>
      <c r="Q336"/>
      <c r="R336"/>
    </row>
    <row r="337" spans="1:18" x14ac:dyDescent="0.25">
      <c r="A337"/>
      <c r="B337"/>
      <c r="C337"/>
      <c r="D337"/>
      <c r="E337"/>
      <c r="F337"/>
      <c r="G337"/>
      <c r="H337"/>
      <c r="I337"/>
      <c r="J337"/>
      <c r="K337"/>
      <c r="L337"/>
      <c r="M337"/>
      <c r="N337"/>
      <c r="O337"/>
      <c r="P337"/>
      <c r="Q337"/>
      <c r="R337"/>
    </row>
    <row r="338" spans="1:18" x14ac:dyDescent="0.25">
      <c r="A338"/>
      <c r="B338"/>
      <c r="C338"/>
      <c r="D338"/>
      <c r="E338"/>
      <c r="F338"/>
      <c r="G338"/>
      <c r="H338"/>
      <c r="I338"/>
      <c r="J338"/>
      <c r="K338"/>
      <c r="L338"/>
      <c r="M338"/>
      <c r="N338"/>
      <c r="O338"/>
      <c r="P338"/>
      <c r="Q338"/>
      <c r="R338"/>
    </row>
    <row r="339" spans="1:18" x14ac:dyDescent="0.25">
      <c r="A339"/>
      <c r="B339"/>
      <c r="C339"/>
      <c r="D339"/>
      <c r="E339"/>
      <c r="F339"/>
      <c r="G339"/>
      <c r="H339"/>
      <c r="I339"/>
      <c r="J339"/>
      <c r="K339"/>
      <c r="L339"/>
      <c r="M339"/>
      <c r="N339"/>
      <c r="O339"/>
      <c r="P339"/>
      <c r="Q339"/>
      <c r="R339"/>
    </row>
    <row r="340" spans="1:18" x14ac:dyDescent="0.25">
      <c r="A340"/>
      <c r="B340"/>
      <c r="C340"/>
      <c r="D340"/>
      <c r="E340"/>
      <c r="F340"/>
      <c r="G340"/>
      <c r="H340"/>
      <c r="I340"/>
      <c r="J340"/>
      <c r="K340"/>
      <c r="L340"/>
      <c r="M340"/>
      <c r="N340"/>
      <c r="O340"/>
      <c r="P340"/>
      <c r="Q340"/>
      <c r="R340"/>
    </row>
    <row r="341" spans="1:18" x14ac:dyDescent="0.25">
      <c r="A341"/>
      <c r="B341"/>
      <c r="C341"/>
      <c r="D341"/>
      <c r="E341"/>
      <c r="F341"/>
      <c r="G341"/>
      <c r="H341"/>
      <c r="I341"/>
      <c r="J341"/>
      <c r="K341"/>
      <c r="L341"/>
      <c r="M341"/>
      <c r="N341"/>
      <c r="O341"/>
      <c r="P341"/>
      <c r="Q341"/>
      <c r="R341"/>
    </row>
    <row r="342" spans="1:18" x14ac:dyDescent="0.25">
      <c r="A342"/>
      <c r="B342"/>
      <c r="C342"/>
      <c r="D342"/>
      <c r="E342"/>
      <c r="F342"/>
      <c r="G342"/>
      <c r="H342"/>
      <c r="I342"/>
      <c r="J342"/>
      <c r="K342"/>
      <c r="L342"/>
      <c r="M342"/>
      <c r="N342"/>
      <c r="O342"/>
      <c r="P342"/>
      <c r="Q342"/>
      <c r="R342"/>
    </row>
    <row r="343" spans="1:18" x14ac:dyDescent="0.25">
      <c r="A343"/>
      <c r="B343"/>
      <c r="C343"/>
      <c r="D343"/>
      <c r="E343"/>
      <c r="F343"/>
      <c r="G343"/>
      <c r="H343"/>
      <c r="I343"/>
      <c r="J343"/>
      <c r="K343"/>
      <c r="L343"/>
      <c r="M343"/>
      <c r="N343"/>
      <c r="O343"/>
      <c r="P343"/>
      <c r="Q343"/>
      <c r="R343"/>
    </row>
    <row r="344" spans="1:18" x14ac:dyDescent="0.25">
      <c r="A344"/>
      <c r="B344"/>
      <c r="C344"/>
      <c r="D344"/>
      <c r="E344"/>
      <c r="F344"/>
      <c r="G344"/>
      <c r="H344"/>
      <c r="I344"/>
      <c r="J344"/>
      <c r="K344"/>
      <c r="L344"/>
      <c r="M344"/>
      <c r="N344"/>
      <c r="O344"/>
      <c r="P344"/>
      <c r="Q344"/>
      <c r="R344"/>
    </row>
    <row r="345" spans="1:18" x14ac:dyDescent="0.25">
      <c r="A345"/>
      <c r="B345"/>
      <c r="C345"/>
      <c r="D345"/>
      <c r="E345"/>
      <c r="F345"/>
      <c r="G345"/>
      <c r="H345"/>
      <c r="I345"/>
      <c r="J345"/>
      <c r="K345"/>
      <c r="L345"/>
      <c r="M345"/>
      <c r="N345"/>
      <c r="O345"/>
      <c r="P345"/>
      <c r="Q345"/>
      <c r="R345"/>
    </row>
    <row r="346" spans="1:18" x14ac:dyDescent="0.25">
      <c r="A346"/>
      <c r="B346"/>
      <c r="C346"/>
      <c r="D346"/>
      <c r="E346"/>
      <c r="F346"/>
      <c r="G346"/>
      <c r="H346"/>
      <c r="I346"/>
      <c r="J346"/>
      <c r="K346"/>
      <c r="L346"/>
      <c r="M346"/>
      <c r="N346"/>
      <c r="O346"/>
      <c r="P346"/>
      <c r="Q346"/>
      <c r="R346"/>
    </row>
    <row r="347" spans="1:18" x14ac:dyDescent="0.25">
      <c r="A347"/>
      <c r="B347"/>
      <c r="C347"/>
      <c r="D347"/>
      <c r="E347"/>
      <c r="F347"/>
      <c r="G347"/>
      <c r="H347"/>
      <c r="I347"/>
      <c r="J347"/>
      <c r="K347"/>
      <c r="L347"/>
      <c r="M347"/>
      <c r="N347"/>
      <c r="O347"/>
      <c r="P347"/>
      <c r="Q347"/>
      <c r="R347"/>
    </row>
    <row r="348" spans="1:18" x14ac:dyDescent="0.25">
      <c r="A348"/>
      <c r="B348"/>
      <c r="C348"/>
      <c r="D348"/>
      <c r="E348"/>
      <c r="F348"/>
      <c r="G348"/>
      <c r="H348"/>
      <c r="I348"/>
      <c r="J348"/>
      <c r="K348"/>
      <c r="L348"/>
      <c r="M348"/>
      <c r="N348"/>
      <c r="O348"/>
      <c r="P348"/>
      <c r="Q348"/>
      <c r="R348"/>
    </row>
    <row r="349" spans="1:18" x14ac:dyDescent="0.25">
      <c r="A349"/>
      <c r="B349"/>
      <c r="C349"/>
      <c r="D349"/>
      <c r="E349"/>
      <c r="F349"/>
      <c r="G349"/>
      <c r="H349"/>
      <c r="I349"/>
      <c r="J349"/>
      <c r="K349"/>
      <c r="L349"/>
      <c r="M349"/>
      <c r="N349"/>
      <c r="O349"/>
      <c r="P349"/>
      <c r="Q349"/>
      <c r="R349"/>
    </row>
    <row r="350" spans="1:18" x14ac:dyDescent="0.25">
      <c r="A350"/>
      <c r="B350"/>
      <c r="C350"/>
      <c r="D350"/>
      <c r="E350"/>
      <c r="F350"/>
      <c r="G350"/>
      <c r="H350"/>
      <c r="I350"/>
      <c r="J350"/>
      <c r="K350"/>
      <c r="L350"/>
      <c r="M350"/>
      <c r="N350"/>
      <c r="O350"/>
      <c r="P350"/>
      <c r="Q350"/>
      <c r="R350"/>
    </row>
    <row r="351" spans="1:18" x14ac:dyDescent="0.25">
      <c r="A351"/>
      <c r="B351"/>
      <c r="C351"/>
      <c r="D351"/>
      <c r="E351"/>
      <c r="F351"/>
      <c r="G351"/>
      <c r="H351"/>
      <c r="I351"/>
      <c r="J351"/>
      <c r="K351"/>
      <c r="L351"/>
      <c r="M351"/>
      <c r="N351"/>
      <c r="O351"/>
      <c r="P351"/>
      <c r="Q351"/>
      <c r="R351"/>
    </row>
    <row r="352" spans="1:18" x14ac:dyDescent="0.25">
      <c r="A352"/>
      <c r="B352"/>
      <c r="C352"/>
      <c r="D352"/>
      <c r="E352"/>
      <c r="F352"/>
      <c r="G352"/>
      <c r="H352"/>
      <c r="I352"/>
      <c r="J352"/>
      <c r="K352"/>
      <c r="L352"/>
      <c r="M352"/>
      <c r="N352"/>
      <c r="O352"/>
      <c r="P352"/>
      <c r="Q352"/>
      <c r="R352"/>
    </row>
    <row r="353" spans="1:18" x14ac:dyDescent="0.25">
      <c r="A353"/>
      <c r="B353"/>
      <c r="C353"/>
      <c r="D353"/>
      <c r="E353"/>
      <c r="F353"/>
      <c r="G353"/>
      <c r="H353"/>
      <c r="I353"/>
      <c r="J353"/>
      <c r="K353"/>
      <c r="L353"/>
      <c r="M353"/>
      <c r="N353"/>
      <c r="O353"/>
      <c r="P353"/>
      <c r="Q353"/>
      <c r="R353"/>
    </row>
    <row r="354" spans="1:18" x14ac:dyDescent="0.25">
      <c r="A354"/>
      <c r="B354"/>
      <c r="C354"/>
      <c r="D354"/>
      <c r="E354"/>
      <c r="F354"/>
      <c r="G354"/>
      <c r="H354"/>
      <c r="I354"/>
      <c r="J354"/>
      <c r="K354"/>
      <c r="L354"/>
      <c r="M354"/>
      <c r="N354"/>
      <c r="O354"/>
      <c r="P354"/>
      <c r="Q354"/>
      <c r="R354"/>
    </row>
    <row r="355" spans="1:18" x14ac:dyDescent="0.25">
      <c r="A355"/>
      <c r="B355"/>
      <c r="C355"/>
      <c r="D355"/>
      <c r="E355"/>
      <c r="F355"/>
      <c r="G355"/>
      <c r="H355"/>
      <c r="I355"/>
      <c r="J355"/>
      <c r="K355"/>
      <c r="L355"/>
      <c r="M355"/>
      <c r="N355"/>
      <c r="O355"/>
      <c r="P355"/>
      <c r="Q355"/>
      <c r="R355"/>
    </row>
    <row r="356" spans="1:18" x14ac:dyDescent="0.25">
      <c r="A356"/>
      <c r="B356"/>
      <c r="C356"/>
      <c r="D356"/>
      <c r="E356"/>
      <c r="F356"/>
      <c r="G356"/>
      <c r="H356"/>
      <c r="I356"/>
      <c r="J356"/>
      <c r="K356"/>
      <c r="L356"/>
      <c r="M356"/>
      <c r="N356"/>
      <c r="O356"/>
      <c r="P356"/>
      <c r="Q356"/>
      <c r="R356"/>
    </row>
    <row r="357" spans="1:18" x14ac:dyDescent="0.25">
      <c r="A357"/>
      <c r="B357"/>
      <c r="C357"/>
      <c r="D357"/>
      <c r="E357"/>
      <c r="F357"/>
      <c r="G357"/>
      <c r="H357"/>
      <c r="I357"/>
      <c r="J357"/>
      <c r="K357"/>
      <c r="L357"/>
      <c r="M357"/>
      <c r="N357"/>
      <c r="O357"/>
      <c r="P357"/>
      <c r="Q357"/>
      <c r="R357"/>
    </row>
    <row r="358" spans="1:18" x14ac:dyDescent="0.25">
      <c r="A358"/>
      <c r="B358"/>
      <c r="C358"/>
      <c r="D358"/>
      <c r="E358"/>
      <c r="F358"/>
      <c r="G358"/>
      <c r="H358"/>
      <c r="I358"/>
      <c r="J358"/>
      <c r="K358"/>
      <c r="L358"/>
      <c r="M358"/>
      <c r="N358"/>
      <c r="O358"/>
      <c r="P358"/>
      <c r="Q358"/>
      <c r="R358"/>
    </row>
    <row r="359" spans="1:18" x14ac:dyDescent="0.25">
      <c r="A359"/>
      <c r="B359"/>
      <c r="C359"/>
      <c r="D359"/>
      <c r="E359"/>
      <c r="F359"/>
      <c r="G359"/>
      <c r="H359"/>
      <c r="I359"/>
      <c r="J359"/>
      <c r="K359"/>
      <c r="L359"/>
      <c r="M359"/>
      <c r="N359"/>
      <c r="O359"/>
      <c r="P359"/>
      <c r="Q359"/>
      <c r="R359"/>
    </row>
    <row r="360" spans="1:18" x14ac:dyDescent="0.25">
      <c r="A360"/>
      <c r="B360"/>
      <c r="C360"/>
      <c r="D360"/>
      <c r="E360"/>
      <c r="F360"/>
      <c r="G360"/>
      <c r="H360"/>
      <c r="I360"/>
      <c r="J360"/>
      <c r="K360"/>
      <c r="L360"/>
      <c r="M360"/>
      <c r="N360"/>
      <c r="O360"/>
      <c r="P360"/>
      <c r="Q360"/>
      <c r="R360"/>
    </row>
    <row r="361" spans="1:18" x14ac:dyDescent="0.25">
      <c r="A361"/>
      <c r="B361"/>
      <c r="C361"/>
      <c r="D361"/>
      <c r="E361"/>
      <c r="F361"/>
      <c r="G361"/>
      <c r="H361"/>
      <c r="I361"/>
      <c r="J361"/>
      <c r="K361"/>
      <c r="L361"/>
      <c r="M361"/>
      <c r="N361"/>
      <c r="O361"/>
      <c r="P361"/>
      <c r="Q361"/>
      <c r="R361"/>
    </row>
    <row r="362" spans="1:18" x14ac:dyDescent="0.25">
      <c r="A362"/>
      <c r="B362"/>
      <c r="C362"/>
      <c r="D362"/>
      <c r="E362"/>
      <c r="F362"/>
      <c r="G362"/>
      <c r="H362"/>
      <c r="I362"/>
      <c r="J362"/>
      <c r="K362"/>
      <c r="L362"/>
      <c r="M362"/>
      <c r="N362"/>
      <c r="O362"/>
      <c r="P362"/>
      <c r="Q362"/>
      <c r="R362"/>
    </row>
    <row r="363" spans="1:18" x14ac:dyDescent="0.25">
      <c r="A363"/>
      <c r="B363"/>
      <c r="C363"/>
      <c r="D363"/>
      <c r="E363"/>
      <c r="F363"/>
      <c r="G363"/>
      <c r="H363"/>
      <c r="I363"/>
      <c r="J363"/>
      <c r="K363"/>
      <c r="L363"/>
      <c r="M363"/>
      <c r="N363"/>
      <c r="O363"/>
      <c r="P363"/>
      <c r="Q363"/>
      <c r="R363"/>
    </row>
    <row r="364" spans="1:18" x14ac:dyDescent="0.25">
      <c r="A364"/>
      <c r="B364"/>
      <c r="C364"/>
      <c r="D364"/>
      <c r="E364"/>
      <c r="F364"/>
      <c r="G364"/>
      <c r="H364"/>
      <c r="I364"/>
      <c r="J364"/>
      <c r="K364"/>
      <c r="L364"/>
      <c r="M364"/>
      <c r="N364"/>
      <c r="O364"/>
      <c r="P364"/>
      <c r="Q364"/>
      <c r="R364"/>
    </row>
    <row r="365" spans="1:18" x14ac:dyDescent="0.25">
      <c r="A365"/>
      <c r="B365"/>
      <c r="C365"/>
      <c r="D365"/>
      <c r="E365"/>
      <c r="F365"/>
      <c r="G365"/>
      <c r="H365"/>
      <c r="I365"/>
      <c r="J365"/>
      <c r="K365"/>
      <c r="L365"/>
      <c r="M365"/>
      <c r="N365"/>
      <c r="O365"/>
      <c r="P365"/>
      <c r="Q365"/>
      <c r="R365"/>
    </row>
    <row r="366" spans="1:18" x14ac:dyDescent="0.25">
      <c r="A366"/>
      <c r="B366"/>
      <c r="C366"/>
      <c r="D366"/>
      <c r="E366"/>
      <c r="F366"/>
      <c r="G366"/>
      <c r="H366"/>
      <c r="I366"/>
      <c r="J366"/>
      <c r="K366"/>
      <c r="L366"/>
      <c r="M366"/>
      <c r="N366"/>
      <c r="O366"/>
      <c r="P366"/>
      <c r="Q366"/>
      <c r="R366"/>
    </row>
    <row r="367" spans="1:18" x14ac:dyDescent="0.25">
      <c r="A367"/>
      <c r="B367"/>
      <c r="C367"/>
      <c r="D367"/>
      <c r="E367"/>
      <c r="F367"/>
      <c r="G367"/>
      <c r="H367"/>
      <c r="I367"/>
      <c r="J367"/>
      <c r="K367"/>
      <c r="L367"/>
      <c r="M367"/>
      <c r="N367"/>
      <c r="O367"/>
      <c r="P367"/>
      <c r="Q367"/>
      <c r="R367"/>
    </row>
    <row r="368" spans="1:18" x14ac:dyDescent="0.25">
      <c r="A368"/>
      <c r="B368"/>
      <c r="C368"/>
      <c r="D368"/>
      <c r="E368"/>
      <c r="F368"/>
      <c r="G368"/>
      <c r="H368"/>
      <c r="I368"/>
      <c r="J368"/>
      <c r="K368"/>
      <c r="L368"/>
      <c r="M368"/>
      <c r="N368"/>
      <c r="O368"/>
      <c r="P368"/>
      <c r="Q368"/>
      <c r="R368"/>
    </row>
    <row r="369" spans="1:18" x14ac:dyDescent="0.25">
      <c r="A369"/>
      <c r="B369"/>
      <c r="C369"/>
      <c r="D369"/>
      <c r="E369"/>
      <c r="F369"/>
      <c r="G369"/>
      <c r="H369"/>
      <c r="I369"/>
      <c r="J369"/>
      <c r="K369"/>
      <c r="L369"/>
      <c r="M369"/>
      <c r="N369"/>
      <c r="O369"/>
      <c r="P369"/>
      <c r="Q369"/>
      <c r="R369"/>
    </row>
    <row r="370" spans="1:18" x14ac:dyDescent="0.25">
      <c r="A370"/>
      <c r="B370"/>
      <c r="C370"/>
      <c r="D370"/>
      <c r="E370"/>
      <c r="F370"/>
      <c r="G370"/>
      <c r="H370"/>
      <c r="I370"/>
      <c r="J370"/>
      <c r="K370"/>
      <c r="L370"/>
      <c r="M370"/>
      <c r="N370"/>
      <c r="O370"/>
      <c r="P370"/>
      <c r="Q370"/>
      <c r="R370"/>
    </row>
    <row r="371" spans="1:18" x14ac:dyDescent="0.25">
      <c r="A371"/>
      <c r="B371"/>
      <c r="C371"/>
      <c r="D371"/>
      <c r="E371"/>
      <c r="F371"/>
      <c r="G371"/>
      <c r="H371"/>
      <c r="I371"/>
      <c r="J371"/>
      <c r="K371"/>
      <c r="L371"/>
      <c r="M371"/>
      <c r="N371"/>
      <c r="O371"/>
      <c r="P371"/>
      <c r="Q371"/>
      <c r="R371"/>
    </row>
    <row r="372" spans="1:18" x14ac:dyDescent="0.25">
      <c r="A372"/>
      <c r="B372"/>
      <c r="C372"/>
      <c r="D372"/>
      <c r="E372"/>
      <c r="F372"/>
      <c r="G372"/>
      <c r="H372"/>
      <c r="I372"/>
      <c r="J372"/>
      <c r="K372"/>
      <c r="L372"/>
      <c r="M372"/>
      <c r="N372"/>
      <c r="O372"/>
      <c r="P372"/>
      <c r="Q372"/>
      <c r="R372"/>
    </row>
    <row r="373" spans="1:18" x14ac:dyDescent="0.25">
      <c r="A373"/>
      <c r="B373"/>
      <c r="C373"/>
      <c r="D373"/>
      <c r="E373"/>
      <c r="F373"/>
      <c r="G373"/>
      <c r="H373"/>
      <c r="I373"/>
      <c r="J373"/>
      <c r="K373"/>
      <c r="L373"/>
      <c r="M373"/>
      <c r="N373"/>
      <c r="O373"/>
      <c r="P373"/>
      <c r="Q373"/>
      <c r="R373"/>
    </row>
    <row r="374" spans="1:18" x14ac:dyDescent="0.25">
      <c r="A374"/>
      <c r="B374"/>
      <c r="C374"/>
      <c r="D374"/>
      <c r="E374"/>
      <c r="F374"/>
      <c r="G374"/>
      <c r="H374"/>
      <c r="I374"/>
      <c r="J374"/>
      <c r="K374"/>
      <c r="L374"/>
      <c r="M374"/>
      <c r="N374"/>
      <c r="O374"/>
      <c r="P374"/>
      <c r="Q374"/>
      <c r="R374"/>
    </row>
    <row r="375" spans="1:18" x14ac:dyDescent="0.25">
      <c r="A375"/>
      <c r="B375"/>
      <c r="C375"/>
      <c r="D375"/>
      <c r="E375"/>
      <c r="F375"/>
      <c r="G375"/>
      <c r="H375"/>
      <c r="I375"/>
      <c r="J375"/>
      <c r="K375"/>
      <c r="L375"/>
      <c r="M375"/>
      <c r="N375"/>
      <c r="O375"/>
      <c r="P375"/>
      <c r="Q375"/>
      <c r="R375"/>
    </row>
    <row r="376" spans="1:18" x14ac:dyDescent="0.25">
      <c r="A376"/>
      <c r="B376"/>
      <c r="C376"/>
      <c r="D376"/>
      <c r="E376"/>
      <c r="F376"/>
      <c r="G376"/>
      <c r="H376"/>
      <c r="I376"/>
      <c r="J376"/>
      <c r="K376"/>
      <c r="L376"/>
      <c r="M376"/>
      <c r="N376"/>
      <c r="O376"/>
      <c r="P376"/>
      <c r="Q376"/>
      <c r="R376"/>
    </row>
    <row r="377" spans="1:18" x14ac:dyDescent="0.25">
      <c r="A377"/>
      <c r="B377"/>
      <c r="C377"/>
      <c r="D377"/>
      <c r="E377"/>
      <c r="F377"/>
      <c r="G377"/>
      <c r="H377"/>
      <c r="I377"/>
      <c r="J377"/>
      <c r="K377"/>
      <c r="L377"/>
      <c r="M377"/>
      <c r="N377"/>
      <c r="O377"/>
      <c r="P377"/>
      <c r="Q377"/>
      <c r="R377"/>
    </row>
    <row r="378" spans="1:18" x14ac:dyDescent="0.25">
      <c r="A378"/>
      <c r="B378"/>
      <c r="C378"/>
      <c r="D378"/>
      <c r="E378"/>
      <c r="F378"/>
      <c r="G378"/>
      <c r="H378"/>
      <c r="I378"/>
      <c r="J378"/>
      <c r="K378"/>
      <c r="L378"/>
      <c r="M378"/>
      <c r="N378"/>
      <c r="O378"/>
      <c r="P378"/>
      <c r="Q378"/>
      <c r="R378"/>
    </row>
    <row r="379" spans="1:18" x14ac:dyDescent="0.25">
      <c r="A379"/>
      <c r="B379"/>
      <c r="C379"/>
      <c r="D379"/>
      <c r="E379"/>
      <c r="F379"/>
      <c r="G379"/>
      <c r="H379"/>
      <c r="I379"/>
      <c r="J379"/>
      <c r="K379"/>
      <c r="L379"/>
      <c r="M379"/>
      <c r="N379"/>
      <c r="O379"/>
      <c r="P379"/>
      <c r="Q379"/>
      <c r="R379"/>
    </row>
    <row r="380" spans="1:18" x14ac:dyDescent="0.25">
      <c r="A380"/>
      <c r="B380"/>
      <c r="C380"/>
      <c r="D380"/>
      <c r="E380"/>
      <c r="F380"/>
      <c r="G380"/>
      <c r="H380"/>
      <c r="I380"/>
      <c r="J380"/>
      <c r="K380"/>
      <c r="L380"/>
      <c r="M380"/>
      <c r="N380"/>
      <c r="O380"/>
      <c r="P380"/>
      <c r="Q380"/>
      <c r="R380"/>
    </row>
    <row r="381" spans="1:18" x14ac:dyDescent="0.25">
      <c r="A381"/>
      <c r="B381"/>
      <c r="C381"/>
      <c r="D381"/>
      <c r="E381"/>
      <c r="F381"/>
      <c r="G381"/>
      <c r="H381"/>
      <c r="I381"/>
      <c r="J381"/>
      <c r="K381"/>
      <c r="L381"/>
      <c r="M381"/>
      <c r="N381"/>
      <c r="O381"/>
      <c r="P381"/>
      <c r="Q381"/>
      <c r="R381"/>
    </row>
    <row r="382" spans="1:18" x14ac:dyDescent="0.25">
      <c r="A382"/>
      <c r="B382"/>
      <c r="C382"/>
      <c r="D382"/>
      <c r="E382"/>
      <c r="F382"/>
      <c r="G382"/>
      <c r="H382"/>
      <c r="I382"/>
      <c r="J382"/>
      <c r="K382"/>
      <c r="L382"/>
      <c r="M382"/>
      <c r="N382"/>
      <c r="O382"/>
      <c r="P382"/>
      <c r="Q382"/>
      <c r="R382"/>
    </row>
    <row r="383" spans="1:18" x14ac:dyDescent="0.25">
      <c r="A383"/>
      <c r="B383"/>
      <c r="C383"/>
      <c r="D383"/>
      <c r="E383"/>
      <c r="F383"/>
      <c r="G383"/>
      <c r="H383"/>
      <c r="I383"/>
      <c r="J383"/>
      <c r="K383"/>
      <c r="L383"/>
      <c r="M383"/>
      <c r="N383"/>
      <c r="O383"/>
      <c r="P383"/>
      <c r="Q383"/>
      <c r="R383"/>
    </row>
    <row r="384" spans="1:18" x14ac:dyDescent="0.25">
      <c r="A384"/>
      <c r="B384"/>
      <c r="C384"/>
      <c r="D384"/>
      <c r="E384"/>
      <c r="F384"/>
      <c r="G384"/>
      <c r="H384"/>
      <c r="I384"/>
      <c r="J384"/>
      <c r="K384"/>
      <c r="L384"/>
      <c r="M384"/>
      <c r="N384"/>
      <c r="O384"/>
      <c r="P384"/>
      <c r="Q384"/>
      <c r="R384"/>
    </row>
    <row r="385" spans="1:18" x14ac:dyDescent="0.25">
      <c r="A385"/>
      <c r="B385"/>
      <c r="C385"/>
      <c r="D385"/>
      <c r="E385"/>
      <c r="F385"/>
      <c r="G385"/>
      <c r="H385"/>
      <c r="I385"/>
      <c r="J385"/>
      <c r="K385"/>
      <c r="L385"/>
      <c r="M385"/>
      <c r="N385"/>
      <c r="O385"/>
      <c r="P385"/>
      <c r="Q385"/>
      <c r="R385"/>
    </row>
    <row r="386" spans="1:18" x14ac:dyDescent="0.25">
      <c r="A386"/>
      <c r="B386"/>
      <c r="C386"/>
      <c r="D386"/>
      <c r="E386"/>
      <c r="F386"/>
      <c r="G386"/>
      <c r="H386"/>
      <c r="I386"/>
      <c r="J386"/>
      <c r="K386"/>
      <c r="L386"/>
      <c r="M386"/>
      <c r="N386"/>
      <c r="O386"/>
      <c r="P386"/>
      <c r="Q386"/>
      <c r="R386"/>
    </row>
    <row r="387" spans="1:18" x14ac:dyDescent="0.25">
      <c r="A387"/>
      <c r="B387"/>
      <c r="C387"/>
      <c r="D387"/>
      <c r="E387"/>
      <c r="F387"/>
      <c r="G387"/>
      <c r="H387"/>
      <c r="I387"/>
      <c r="J387"/>
      <c r="K387"/>
      <c r="L387"/>
      <c r="M387"/>
      <c r="N387"/>
      <c r="O387"/>
      <c r="P387"/>
      <c r="Q387"/>
      <c r="R387"/>
    </row>
    <row r="388" spans="1:18" x14ac:dyDescent="0.25">
      <c r="A388"/>
      <c r="B388"/>
      <c r="C388"/>
      <c r="D388"/>
      <c r="E388"/>
      <c r="F388"/>
      <c r="G388"/>
      <c r="H388"/>
      <c r="I388"/>
      <c r="J388"/>
      <c r="K388"/>
      <c r="L388"/>
      <c r="M388"/>
      <c r="N388"/>
      <c r="O388"/>
      <c r="P388"/>
      <c r="Q388"/>
      <c r="R388"/>
    </row>
    <row r="389" spans="1:18" x14ac:dyDescent="0.25">
      <c r="A389"/>
      <c r="B389"/>
      <c r="C389"/>
      <c r="D389"/>
      <c r="E389"/>
      <c r="F389"/>
      <c r="G389"/>
      <c r="H389"/>
      <c r="I389"/>
      <c r="J389"/>
      <c r="K389"/>
      <c r="L389"/>
      <c r="M389"/>
      <c r="N389"/>
      <c r="O389"/>
      <c r="P389"/>
      <c r="Q389"/>
      <c r="R389"/>
    </row>
    <row r="390" spans="1:18" x14ac:dyDescent="0.25">
      <c r="A390"/>
      <c r="B390"/>
      <c r="C390"/>
      <c r="D390"/>
      <c r="E390"/>
      <c r="F390"/>
      <c r="G390"/>
      <c r="H390"/>
      <c r="I390"/>
      <c r="J390"/>
      <c r="K390"/>
      <c r="L390"/>
      <c r="M390"/>
      <c r="N390"/>
      <c r="O390"/>
      <c r="P390"/>
      <c r="Q390"/>
      <c r="R390"/>
    </row>
    <row r="391" spans="1:18" x14ac:dyDescent="0.25">
      <c r="A391"/>
      <c r="B391"/>
      <c r="C391"/>
      <c r="D391"/>
      <c r="E391"/>
      <c r="F391"/>
      <c r="G391"/>
      <c r="H391"/>
      <c r="I391"/>
      <c r="J391"/>
      <c r="K391"/>
      <c r="L391"/>
      <c r="M391"/>
      <c r="N391"/>
      <c r="O391"/>
      <c r="P391"/>
      <c r="Q391"/>
      <c r="R391"/>
    </row>
    <row r="392" spans="1:18" x14ac:dyDescent="0.25">
      <c r="A392"/>
      <c r="B392"/>
      <c r="C392"/>
      <c r="D392"/>
      <c r="E392"/>
      <c r="F392"/>
      <c r="G392"/>
      <c r="H392"/>
      <c r="I392"/>
      <c r="J392"/>
      <c r="K392"/>
      <c r="L392"/>
      <c r="M392"/>
      <c r="N392"/>
      <c r="O392"/>
      <c r="P392"/>
      <c r="Q392"/>
      <c r="R392"/>
    </row>
    <row r="393" spans="1:18" x14ac:dyDescent="0.25">
      <c r="A393"/>
      <c r="B393"/>
      <c r="C393"/>
      <c r="D393"/>
      <c r="E393"/>
      <c r="F393"/>
      <c r="G393"/>
      <c r="H393"/>
      <c r="I393"/>
      <c r="J393"/>
      <c r="K393"/>
      <c r="L393"/>
      <c r="M393"/>
      <c r="N393"/>
      <c r="O393"/>
      <c r="P393"/>
      <c r="Q393"/>
      <c r="R393"/>
    </row>
    <row r="394" spans="1:18" x14ac:dyDescent="0.25">
      <c r="A394"/>
      <c r="B394"/>
      <c r="C394"/>
      <c r="D394"/>
      <c r="E394"/>
      <c r="F394"/>
      <c r="G394"/>
      <c r="H394"/>
      <c r="I394"/>
      <c r="J394"/>
      <c r="K394"/>
      <c r="L394"/>
      <c r="M394"/>
      <c r="N394"/>
      <c r="O394"/>
      <c r="P394"/>
      <c r="Q394"/>
      <c r="R394"/>
    </row>
    <row r="395" spans="1:18" x14ac:dyDescent="0.25">
      <c r="A395"/>
      <c r="B395"/>
      <c r="C395"/>
      <c r="D395"/>
      <c r="E395"/>
      <c r="F395"/>
      <c r="G395"/>
      <c r="H395"/>
      <c r="I395"/>
      <c r="J395"/>
      <c r="K395"/>
      <c r="L395"/>
      <c r="M395"/>
      <c r="N395"/>
      <c r="O395"/>
      <c r="P395"/>
      <c r="Q395"/>
      <c r="R395"/>
    </row>
    <row r="396" spans="1:18" x14ac:dyDescent="0.25">
      <c r="A396"/>
      <c r="B396"/>
      <c r="C396"/>
      <c r="D396"/>
      <c r="E396"/>
      <c r="F396"/>
      <c r="G396"/>
      <c r="H396"/>
      <c r="I396"/>
      <c r="J396"/>
      <c r="K396"/>
      <c r="L396"/>
      <c r="M396"/>
      <c r="N396"/>
      <c r="O396"/>
      <c r="P396"/>
      <c r="Q396"/>
      <c r="R396"/>
    </row>
    <row r="397" spans="1:18" x14ac:dyDescent="0.25">
      <c r="A397"/>
      <c r="B397"/>
      <c r="C397"/>
      <c r="D397"/>
      <c r="E397"/>
      <c r="F397"/>
      <c r="G397"/>
      <c r="H397"/>
      <c r="I397"/>
      <c r="J397"/>
      <c r="K397"/>
      <c r="L397"/>
      <c r="M397"/>
      <c r="N397"/>
      <c r="O397"/>
      <c r="P397"/>
      <c r="Q397"/>
      <c r="R397"/>
    </row>
    <row r="398" spans="1:18" x14ac:dyDescent="0.25">
      <c r="A398"/>
      <c r="B398"/>
      <c r="C398"/>
      <c r="D398"/>
      <c r="E398"/>
      <c r="F398"/>
      <c r="G398"/>
      <c r="H398"/>
      <c r="I398"/>
      <c r="J398"/>
      <c r="K398"/>
      <c r="L398"/>
      <c r="M398"/>
      <c r="N398"/>
      <c r="O398"/>
      <c r="P398"/>
      <c r="Q398"/>
      <c r="R398"/>
    </row>
    <row r="399" spans="1:18" x14ac:dyDescent="0.25">
      <c r="A399"/>
      <c r="B399"/>
      <c r="C399"/>
      <c r="D399"/>
      <c r="E399"/>
      <c r="F399"/>
      <c r="G399"/>
      <c r="H399"/>
      <c r="I399"/>
      <c r="J399"/>
      <c r="K399"/>
      <c r="L399"/>
      <c r="M399"/>
      <c r="N399"/>
      <c r="O399"/>
      <c r="P399"/>
      <c r="Q399"/>
      <c r="R399"/>
    </row>
    <row r="400" spans="1:18" x14ac:dyDescent="0.25">
      <c r="A400"/>
      <c r="B400"/>
      <c r="C400"/>
      <c r="D400"/>
      <c r="E400"/>
      <c r="F400"/>
      <c r="G400"/>
      <c r="H400"/>
      <c r="I400"/>
      <c r="J400"/>
      <c r="K400"/>
      <c r="L400"/>
      <c r="M400"/>
      <c r="N400"/>
      <c r="O400"/>
      <c r="P400"/>
      <c r="Q400"/>
      <c r="R400"/>
    </row>
    <row r="401" spans="1:18" x14ac:dyDescent="0.25">
      <c r="A401"/>
      <c r="B401"/>
      <c r="C401"/>
      <c r="D401"/>
      <c r="E401"/>
      <c r="F401"/>
      <c r="G401"/>
      <c r="H401"/>
      <c r="I401"/>
      <c r="J401"/>
      <c r="K401"/>
      <c r="L401"/>
      <c r="M401"/>
      <c r="N401"/>
      <c r="O401"/>
      <c r="P401"/>
      <c r="Q401"/>
      <c r="R401"/>
    </row>
    <row r="402" spans="1:18" x14ac:dyDescent="0.25">
      <c r="A402"/>
      <c r="B402"/>
      <c r="C402"/>
      <c r="D402"/>
      <c r="E402"/>
      <c r="F402"/>
      <c r="G402"/>
      <c r="H402"/>
      <c r="I402"/>
      <c r="J402"/>
      <c r="K402"/>
      <c r="L402"/>
      <c r="M402"/>
      <c r="N402"/>
      <c r="O402"/>
      <c r="P402"/>
      <c r="Q402"/>
      <c r="R402"/>
    </row>
    <row r="403" spans="1:18" x14ac:dyDescent="0.25">
      <c r="A403"/>
      <c r="B403"/>
      <c r="C403"/>
      <c r="D403"/>
      <c r="E403"/>
      <c r="F403"/>
      <c r="G403"/>
      <c r="H403"/>
      <c r="I403"/>
      <c r="J403"/>
      <c r="K403"/>
      <c r="L403"/>
      <c r="M403"/>
      <c r="N403"/>
      <c r="O403"/>
      <c r="P403"/>
      <c r="Q403"/>
      <c r="R403"/>
    </row>
    <row r="404" spans="1:18" x14ac:dyDescent="0.25">
      <c r="A404"/>
      <c r="B404"/>
      <c r="C404"/>
      <c r="D404"/>
      <c r="E404"/>
      <c r="F404"/>
      <c r="G404"/>
      <c r="H404"/>
      <c r="I404"/>
      <c r="J404"/>
      <c r="K404"/>
      <c r="L404"/>
      <c r="M404"/>
      <c r="N404"/>
      <c r="O404"/>
      <c r="P404"/>
      <c r="Q404"/>
      <c r="R404"/>
    </row>
    <row r="405" spans="1:18" x14ac:dyDescent="0.25">
      <c r="A405"/>
      <c r="B405"/>
      <c r="C405"/>
      <c r="D405"/>
      <c r="E405"/>
      <c r="F405"/>
      <c r="G405"/>
      <c r="H405"/>
      <c r="I405"/>
      <c r="J405"/>
      <c r="K405"/>
      <c r="L405"/>
      <c r="M405"/>
      <c r="N405"/>
      <c r="O405"/>
      <c r="P405"/>
      <c r="Q405"/>
      <c r="R405"/>
    </row>
    <row r="406" spans="1:18" x14ac:dyDescent="0.25">
      <c r="A406"/>
      <c r="B406"/>
      <c r="C406"/>
      <c r="D406"/>
      <c r="E406"/>
      <c r="F406"/>
      <c r="G406"/>
      <c r="H406"/>
      <c r="I406"/>
      <c r="J406"/>
      <c r="K406"/>
      <c r="L406"/>
      <c r="M406"/>
      <c r="N406"/>
      <c r="O406"/>
      <c r="P406"/>
      <c r="Q406"/>
      <c r="R406"/>
    </row>
    <row r="407" spans="1:18" x14ac:dyDescent="0.25">
      <c r="A407"/>
      <c r="B407"/>
      <c r="C407"/>
      <c r="D407"/>
      <c r="E407"/>
      <c r="F407"/>
      <c r="G407"/>
      <c r="H407"/>
      <c r="I407"/>
      <c r="J407"/>
      <c r="K407"/>
      <c r="L407"/>
      <c r="M407"/>
      <c r="N407"/>
      <c r="O407"/>
      <c r="P407"/>
      <c r="Q407"/>
      <c r="R407"/>
    </row>
    <row r="408" spans="1:18" x14ac:dyDescent="0.25">
      <c r="A408"/>
      <c r="B408"/>
      <c r="C408"/>
      <c r="D408"/>
      <c r="E408"/>
      <c r="F408"/>
      <c r="G408"/>
      <c r="H408"/>
      <c r="I408"/>
      <c r="J408"/>
      <c r="K408"/>
      <c r="L408"/>
      <c r="M408"/>
      <c r="N408"/>
      <c r="O408"/>
      <c r="P408"/>
      <c r="Q408"/>
      <c r="R408"/>
    </row>
    <row r="409" spans="1:18" x14ac:dyDescent="0.25">
      <c r="A409"/>
      <c r="B409"/>
      <c r="C409"/>
      <c r="D409"/>
      <c r="E409"/>
      <c r="F409"/>
      <c r="G409"/>
      <c r="H409"/>
      <c r="I409"/>
      <c r="J409"/>
      <c r="K409"/>
      <c r="L409"/>
      <c r="M409"/>
      <c r="N409"/>
      <c r="O409"/>
      <c r="P409"/>
      <c r="Q409"/>
      <c r="R409"/>
    </row>
  </sheetData>
  <sheetProtection algorithmName="SHA-512" hashValue="Iu599iR746ITNKN64Bfj43o7H6YNFSaZl5EluBSoxrs82JfcXjYq+5Hq7zjMvw/9S75P7HlfJQf6kpXUnBOllQ==" saltValue="6GqrcYZSXldvpQg8Sr5PGQ==" spinCount="100000" sheet="1" formatCells="0" formatColumns="0" formatRows="0" insertColumns="0" insertRows="0" insertHyperlinks="0" deleteColumns="0" deleteRows="0" sort="0" autoFilter="0" pivotTables="0"/>
  <mergeCells count="145">
    <mergeCell ref="E198:F202"/>
    <mergeCell ref="B136:E136"/>
    <mergeCell ref="F136:H136"/>
    <mergeCell ref="B177:H177"/>
    <mergeCell ref="B179:H179"/>
    <mergeCell ref="B172:H172"/>
    <mergeCell ref="B178:H178"/>
    <mergeCell ref="B195:H196"/>
    <mergeCell ref="B167:H167"/>
    <mergeCell ref="B168:H168"/>
    <mergeCell ref="B169:H169"/>
    <mergeCell ref="B170:H170"/>
    <mergeCell ref="B171:H171"/>
    <mergeCell ref="B173:H173"/>
    <mergeCell ref="B174:H174"/>
    <mergeCell ref="B175:H175"/>
    <mergeCell ref="B176:H176"/>
    <mergeCell ref="C156:H156"/>
    <mergeCell ref="A158:I158"/>
    <mergeCell ref="A159:I159"/>
    <mergeCell ref="B161:H161"/>
    <mergeCell ref="B162:H162"/>
    <mergeCell ref="B163:H163"/>
    <mergeCell ref="B164:H164"/>
    <mergeCell ref="B165:H165"/>
    <mergeCell ref="B166:H166"/>
    <mergeCell ref="B20:G20"/>
    <mergeCell ref="B28:C28"/>
    <mergeCell ref="B29:E29"/>
    <mergeCell ref="C22:H22"/>
    <mergeCell ref="C43:H43"/>
    <mergeCell ref="A45:I45"/>
    <mergeCell ref="G54:H54"/>
    <mergeCell ref="G29:H29"/>
    <mergeCell ref="B31:F31"/>
    <mergeCell ref="G31:H31"/>
    <mergeCell ref="B32:E32"/>
    <mergeCell ref="B33:E33"/>
    <mergeCell ref="B34:E34"/>
    <mergeCell ref="B54:E54"/>
    <mergeCell ref="B50:E50"/>
    <mergeCell ref="B51:E51"/>
    <mergeCell ref="B131:E131"/>
    <mergeCell ref="B132:E132"/>
    <mergeCell ref="B133:E133"/>
    <mergeCell ref="G85:H85"/>
    <mergeCell ref="G90:H90"/>
    <mergeCell ref="G91:H91"/>
    <mergeCell ref="G87:H87"/>
    <mergeCell ref="G88:H88"/>
    <mergeCell ref="G89:H89"/>
    <mergeCell ref="G86:H86"/>
    <mergeCell ref="B89:E89"/>
    <mergeCell ref="B90:E90"/>
    <mergeCell ref="B91:E91"/>
    <mergeCell ref="B85:E85"/>
    <mergeCell ref="B86:E86"/>
    <mergeCell ref="B87:E87"/>
    <mergeCell ref="B88:E88"/>
    <mergeCell ref="E40:F40"/>
    <mergeCell ref="B41:H41"/>
    <mergeCell ref="G84:H84"/>
    <mergeCell ref="G50:H50"/>
    <mergeCell ref="G51:H51"/>
    <mergeCell ref="G52:H52"/>
    <mergeCell ref="B81:D81"/>
    <mergeCell ref="E81:H81"/>
    <mergeCell ref="B79:H79"/>
    <mergeCell ref="C75:H75"/>
    <mergeCell ref="B52:E52"/>
    <mergeCell ref="B53:E53"/>
    <mergeCell ref="B55:E55"/>
    <mergeCell ref="B84:E84"/>
    <mergeCell ref="A47:I47"/>
    <mergeCell ref="G37:H37"/>
    <mergeCell ref="C1:H1"/>
    <mergeCell ref="B17:C17"/>
    <mergeCell ref="D17:H17"/>
    <mergeCell ref="A3:I3"/>
    <mergeCell ref="A5:I5"/>
    <mergeCell ref="A6:I6"/>
    <mergeCell ref="B14:F14"/>
    <mergeCell ref="G14:H14"/>
    <mergeCell ref="E8:H8"/>
    <mergeCell ref="B8:D8"/>
    <mergeCell ref="B9:D9"/>
    <mergeCell ref="E9:H9"/>
    <mergeCell ref="B11:D11"/>
    <mergeCell ref="E11:H11"/>
    <mergeCell ref="B12:D12"/>
    <mergeCell ref="E12:H12"/>
    <mergeCell ref="B10:D10"/>
    <mergeCell ref="B15:G15"/>
    <mergeCell ref="B16:G16"/>
    <mergeCell ref="G38:H38"/>
    <mergeCell ref="B40:D40"/>
    <mergeCell ref="G40:H40"/>
    <mergeCell ref="G36:H36"/>
    <mergeCell ref="G35:H35"/>
    <mergeCell ref="B36:F36"/>
    <mergeCell ref="B19:G19"/>
    <mergeCell ref="A77:I77"/>
    <mergeCell ref="G55:H55"/>
    <mergeCell ref="G53:H53"/>
    <mergeCell ref="A76:I76"/>
    <mergeCell ref="G32:H32"/>
    <mergeCell ref="B30:F30"/>
    <mergeCell ref="G30:H30"/>
    <mergeCell ref="D27:E27"/>
    <mergeCell ref="A24:I24"/>
    <mergeCell ref="B37:E37"/>
    <mergeCell ref="B38:E38"/>
    <mergeCell ref="A25:I25"/>
    <mergeCell ref="G28:H28"/>
    <mergeCell ref="E28:F28"/>
    <mergeCell ref="B35:F35"/>
    <mergeCell ref="G34:H34"/>
    <mergeCell ref="A48:I48"/>
    <mergeCell ref="B39:D39"/>
    <mergeCell ref="G39:H39"/>
    <mergeCell ref="E39:F39"/>
    <mergeCell ref="B27:C27"/>
    <mergeCell ref="F27:G27"/>
    <mergeCell ref="E10:H10"/>
    <mergeCell ref="A154:I155"/>
    <mergeCell ref="F152:G152"/>
    <mergeCell ref="B135:E135"/>
    <mergeCell ref="B18:G18"/>
    <mergeCell ref="B130:E130"/>
    <mergeCell ref="A106:I106"/>
    <mergeCell ref="A107:I107"/>
    <mergeCell ref="B134:E134"/>
    <mergeCell ref="B150:E150"/>
    <mergeCell ref="F150:H150"/>
    <mergeCell ref="B151:E151"/>
    <mergeCell ref="F151:H151"/>
    <mergeCell ref="B152:E152"/>
    <mergeCell ref="G130:H130"/>
    <mergeCell ref="G131:H131"/>
    <mergeCell ref="G132:H132"/>
    <mergeCell ref="G133:H133"/>
    <mergeCell ref="G134:H134"/>
    <mergeCell ref="G135:H135"/>
    <mergeCell ref="G33:H33"/>
    <mergeCell ref="B80:H80"/>
  </mergeCells>
  <phoneticPr fontId="20" type="noConversion"/>
  <dataValidations count="7">
    <dataValidation type="whole" operator="lessThan" showInputMessage="1" showErrorMessage="1" sqref="D27 H27" xr:uid="{00000000-0002-0000-0000-000000000000}">
      <formula1>365</formula1>
    </dataValidation>
    <dataValidation type="whole" operator="greaterThan" showInputMessage="1" showErrorMessage="1" sqref="G28:H28" xr:uid="{00000000-0002-0000-0000-000001000000}">
      <formula1>0</formula1>
    </dataValidation>
    <dataValidation type="decimal" operator="lessThan" showInputMessage="1" showErrorMessage="1" sqref="G29:H33" xr:uid="{00000000-0002-0000-0000-000002000000}">
      <formula1>365</formula1>
    </dataValidation>
    <dataValidation type="decimal" operator="greaterThan" showInputMessage="1" showErrorMessage="1" sqref="G34:H34 G40:H40 E19:G21 H21" xr:uid="{00000000-0002-0000-0000-000003000000}">
      <formula1>0</formula1>
    </dataValidation>
    <dataValidation operator="greaterThan" showInputMessage="1" showErrorMessage="1" sqref="G35:H39 E81:H81" xr:uid="{00000000-0002-0000-0000-000004000000}"/>
    <dataValidation showInputMessage="1" showErrorMessage="1" sqref="B81 B19:B21" xr:uid="{00000000-0002-0000-0000-000005000000}"/>
    <dataValidation operator="lessThan" showInputMessage="1" showErrorMessage="1" sqref="G84:H91 G50:H55" xr:uid="{00000000-0002-0000-0000-000006000000}"/>
  </dataValidations>
  <hyperlinks>
    <hyperlink ref="B41" r:id="rId1" xr:uid="{00000000-0004-0000-0000-000000000000}"/>
    <hyperlink ref="B80:H80" r:id="rId2" display="GET A QUOTE NOW!" xr:uid="{00000000-0004-0000-0000-000001000000}"/>
    <hyperlink ref="G198" r:id="rId3" xr:uid="{F4CC6C91-B783-4AB1-803A-5B06F2C3D827}"/>
    <hyperlink ref="G199" r:id="rId4" xr:uid="{5785A01A-47CE-44FD-AE19-31044A1782EB}"/>
    <hyperlink ref="G200" r:id="rId5" xr:uid="{BD27769A-EB1C-443C-8CE5-BB83553376FE}"/>
    <hyperlink ref="G201" r:id="rId6" xr:uid="{DB17FC90-7F6A-4EC8-96BE-06E747EE1B4D}"/>
    <hyperlink ref="G202" r:id="rId7" xr:uid="{9177F44B-70C5-45AF-8801-82AAA5E10AEA}"/>
  </hyperlinks>
  <pageMargins left="0.7" right="0.7" top="0.75" bottom="0.75" header="0.3" footer="0.3"/>
  <pageSetup paperSize="9" scale="92" orientation="portrait" r:id="rId8"/>
  <headerFooter>
    <oddHeader>&amp;L&amp;"-,Grassetto"&amp;K03+000&amp;D&amp;R&amp;"-,Grassetto"&amp;K03+000&amp;P/&amp;N</oddHeader>
    <oddFooter>&amp;L&amp;"-,Grassetto"&amp;K03+000Basca Srl | Modena, Italy&amp;C&amp;"-,Grassetto"&amp;K03+000www.basca.tech&amp;R&amp;"-,Grassetto"&amp;K03+000info@basca.tech</oddFooter>
  </headerFooter>
  <rowBreaks count="4" manualBreakCount="4">
    <brk id="21" max="8" man="1"/>
    <brk id="42" max="8" man="1"/>
    <brk id="74" max="8" man="1"/>
    <brk id="103" max="8" man="1"/>
  </rowBreaks>
  <drawing r:id="rId9"/>
  <extLst>
    <ext xmlns:x14="http://schemas.microsoft.com/office/spreadsheetml/2009/9/main" uri="{CCE6A557-97BC-4b89-ADB6-D9C93CAAB3DF}">
      <x14:dataValidations xmlns:xm="http://schemas.microsoft.com/office/excel/2006/main" count="11">
        <x14:dataValidation type="list" showInputMessage="1" showErrorMessage="1" xr:uid="{00000000-0002-0000-0000-000007000000}">
          <x14:formula1>
            <xm:f>Dati!$C$4:$C$103</xm:f>
          </x14:formula1>
          <xm:sqref>H16</xm:sqref>
        </x14:dataValidation>
        <x14:dataValidation type="list" showInputMessage="1" showErrorMessage="1" xr:uid="{00000000-0002-0000-0000-000008000000}">
          <x14:formula1>
            <xm:f>Dati!$D$4:$D$8</xm:f>
          </x14:formula1>
          <xm:sqref>D17:H17</xm:sqref>
        </x14:dataValidation>
        <x14:dataValidation type="list" allowBlank="1" showInputMessage="1" showErrorMessage="1" xr:uid="{00000000-0002-0000-0000-000009000000}">
          <x14:formula1>
            <xm:f>Dati!$F$4:$F$6</xm:f>
          </x14:formula1>
          <xm:sqref>E28:F28</xm:sqref>
        </x14:dataValidation>
        <x14:dataValidation type="list" allowBlank="1" showInputMessage="1" showErrorMessage="1" xr:uid="{00000000-0002-0000-0000-00000A000000}">
          <x14:formula1>
            <xm:f>Dati!$G$4:$G$7</xm:f>
          </x14:formula1>
          <xm:sqref>E39:F39</xm:sqref>
        </x14:dataValidation>
        <x14:dataValidation type="list" showInputMessage="1" showErrorMessage="1" xr:uid="{00000000-0002-0000-0000-00000B000000}">
          <x14:formula1>
            <xm:f>Dati!$AA$4:$AA$5</xm:f>
          </x14:formula1>
          <xm:sqref>H18</xm:sqref>
        </x14:dataValidation>
        <x14:dataValidation type="list" showInputMessage="1" showErrorMessage="1" xr:uid="{00000000-0002-0000-0000-00000C000000}">
          <x14:formula1>
            <xm:f>Dati!$A$5:$A$6</xm:f>
          </x14:formula1>
          <xm:sqref>G14:H14</xm:sqref>
        </x14:dataValidation>
        <x14:dataValidation type="list" operator="greaterThan" showInputMessage="1" showErrorMessage="1" xr:uid="{00000000-0002-0000-0000-00000D000000}">
          <x14:formula1>
            <xm:f>Dati!$B$5:$B$14</xm:f>
          </x14:formula1>
          <xm:sqref>H19</xm:sqref>
        </x14:dataValidation>
        <x14:dataValidation type="list" showInputMessage="1" showErrorMessage="1" xr:uid="{00000000-0002-0000-0000-00000E000000}">
          <x14:formula1>
            <xm:f>Dati!$B$5:$B$14</xm:f>
          </x14:formula1>
          <xm:sqref>H19</xm:sqref>
        </x14:dataValidation>
        <x14:dataValidation type="list" showInputMessage="1" showErrorMessage="1" xr:uid="{00000000-0002-0000-0000-00000F000000}">
          <x14:formula1>
            <xm:f>Dati!$B$4:$B$24</xm:f>
          </x14:formula1>
          <xm:sqref>H15</xm:sqref>
        </x14:dataValidation>
        <x14:dataValidation type="list" operator="greaterThan" showInputMessage="1" showErrorMessage="1" xr:uid="{00000000-0002-0000-0000-000010000000}">
          <x14:formula1>
            <xm:f>Dati!$P$4:$P$12</xm:f>
          </x14:formula1>
          <xm:sqref>H20</xm:sqref>
        </x14:dataValidation>
        <x14:dataValidation type="list" showInputMessage="1" showErrorMessage="1" xr:uid="{00000000-0002-0000-0000-000011000000}">
          <x14:formula1>
            <xm:f>Dati!$P$4:$P$12</xm:f>
          </x14:formula1>
          <xm:sqref>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3:AA124"/>
  <sheetViews>
    <sheetView workbookViewId="0">
      <selection activeCell="J17" sqref="J17"/>
    </sheetView>
  </sheetViews>
  <sheetFormatPr defaultColWidth="8.875" defaultRowHeight="15" x14ac:dyDescent="0.25"/>
  <cols>
    <col min="1" max="1" width="22.875" customWidth="1"/>
    <col min="2" max="2" width="21" customWidth="1"/>
    <col min="3" max="3" width="13.625" customWidth="1"/>
    <col min="4" max="4" width="21.5" customWidth="1"/>
    <col min="5" max="5" width="12" customWidth="1"/>
    <col min="6" max="6" width="19.625" customWidth="1"/>
    <col min="7" max="7" width="13.875" customWidth="1"/>
    <col min="8" max="8" width="6.5" customWidth="1"/>
    <col min="9" max="9" width="17.125" customWidth="1"/>
    <col min="10" max="10" width="24.125" customWidth="1"/>
    <col min="11" max="11" width="11.625" bestFit="1" customWidth="1"/>
    <col min="12" max="12" width="11.5" bestFit="1" customWidth="1"/>
    <col min="15" max="15" width="14" bestFit="1" customWidth="1"/>
    <col min="19" max="19" width="13.5" bestFit="1" customWidth="1"/>
    <col min="22" max="22" width="10.25" bestFit="1" customWidth="1"/>
    <col min="24" max="24" width="9.5" bestFit="1" customWidth="1"/>
  </cols>
  <sheetData>
    <row r="3" spans="1:27" ht="75" x14ac:dyDescent="0.25">
      <c r="A3" s="16" t="s">
        <v>91</v>
      </c>
      <c r="B3" s="2" t="s">
        <v>1</v>
      </c>
      <c r="C3" s="3" t="s">
        <v>2</v>
      </c>
      <c r="D3" s="4" t="s">
        <v>5</v>
      </c>
      <c r="E3" s="11"/>
      <c r="F3" s="16" t="s">
        <v>14</v>
      </c>
      <c r="G3" s="10" t="s">
        <v>27</v>
      </c>
      <c r="I3" s="16" t="s">
        <v>35</v>
      </c>
      <c r="J3" t="s">
        <v>37</v>
      </c>
      <c r="K3" t="s">
        <v>38</v>
      </c>
      <c r="L3" t="s">
        <v>39</v>
      </c>
      <c r="M3" t="s">
        <v>40</v>
      </c>
      <c r="N3" t="s">
        <v>42</v>
      </c>
      <c r="O3" t="s">
        <v>43</v>
      </c>
      <c r="P3" t="s">
        <v>105</v>
      </c>
      <c r="R3" t="s">
        <v>64</v>
      </c>
      <c r="S3" t="s">
        <v>65</v>
      </c>
      <c r="V3" t="s">
        <v>72</v>
      </c>
      <c r="X3" t="s">
        <v>74</v>
      </c>
      <c r="AA3" t="s">
        <v>77</v>
      </c>
    </row>
    <row r="4" spans="1:27" x14ac:dyDescent="0.25">
      <c r="B4">
        <v>0</v>
      </c>
      <c r="C4">
        <v>1</v>
      </c>
      <c r="D4" t="s">
        <v>6</v>
      </c>
      <c r="E4">
        <v>5</v>
      </c>
      <c r="F4" t="s">
        <v>15</v>
      </c>
      <c r="G4" t="s">
        <v>29</v>
      </c>
      <c r="H4" s="13">
        <v>0.15</v>
      </c>
      <c r="I4">
        <v>1</v>
      </c>
      <c r="J4" t="s">
        <v>45</v>
      </c>
      <c r="K4">
        <v>5</v>
      </c>
      <c r="L4">
        <v>40</v>
      </c>
      <c r="M4">
        <v>67500</v>
      </c>
      <c r="N4">
        <v>4</v>
      </c>
      <c r="O4">
        <v>3</v>
      </c>
      <c r="P4" s="65" t="s">
        <v>106</v>
      </c>
      <c r="Q4" s="65">
        <v>1</v>
      </c>
      <c r="R4">
        <v>0</v>
      </c>
      <c r="S4" s="70">
        <f>-VLOOKUP(Report!E81,Dati!J4:O16,4,FALSE)*VLOOKUP(Report!H20,Dati!P4:Q12,2,FALSE)</f>
        <v>-143500</v>
      </c>
      <c r="U4">
        <v>1</v>
      </c>
      <c r="V4" s="60">
        <f>-VLOOKUP(Report!E81,Dati!J4:O16,4,FALSE)</f>
        <v>-143500</v>
      </c>
      <c r="W4">
        <v>1</v>
      </c>
      <c r="X4" s="60">
        <f t="array" ref="X4">MIN(IF(V4:V124&gt;0,V4:V124))</f>
        <v>14781.689506249964</v>
      </c>
      <c r="AA4" t="s">
        <v>78</v>
      </c>
    </row>
    <row r="5" spans="1:27" x14ac:dyDescent="0.25">
      <c r="A5" t="s">
        <v>89</v>
      </c>
      <c r="B5">
        <v>1</v>
      </c>
      <c r="C5">
        <v>2</v>
      </c>
      <c r="D5" t="s">
        <v>7</v>
      </c>
      <c r="E5">
        <v>1</v>
      </c>
      <c r="F5" t="s">
        <v>16</v>
      </c>
      <c r="G5" t="s">
        <v>30</v>
      </c>
      <c r="H5" s="12">
        <v>0.08</v>
      </c>
      <c r="I5">
        <v>2</v>
      </c>
      <c r="J5" t="s">
        <v>82</v>
      </c>
      <c r="K5">
        <v>33</v>
      </c>
      <c r="L5">
        <v>60</v>
      </c>
      <c r="M5">
        <v>58500</v>
      </c>
      <c r="N5">
        <v>4</v>
      </c>
      <c r="O5">
        <v>15</v>
      </c>
      <c r="P5" t="s">
        <v>112</v>
      </c>
      <c r="Q5">
        <v>1.3</v>
      </c>
      <c r="R5">
        <v>1</v>
      </c>
      <c r="S5" s="70">
        <f>S4+(Report!$G$55-Report!$G$91+Report!$G$84)</f>
        <v>67542.252674999996</v>
      </c>
      <c r="T5">
        <f>Report!$G$55-Report!$G$91</f>
        <v>196692.252675</v>
      </c>
      <c r="U5">
        <v>2</v>
      </c>
      <c r="V5" s="60">
        <f>V4+(Report!$G$55-Report!$G$91+Report!$G$84)/12</f>
        <v>-125913.14561041667</v>
      </c>
      <c r="W5">
        <v>2</v>
      </c>
      <c r="X5">
        <f>VLOOKUP(X4,V4:W124,2,)</f>
        <v>10</v>
      </c>
      <c r="AA5" t="s">
        <v>79</v>
      </c>
    </row>
    <row r="6" spans="1:27" x14ac:dyDescent="0.25">
      <c r="A6" t="s">
        <v>90</v>
      </c>
      <c r="B6">
        <v>2</v>
      </c>
      <c r="C6">
        <v>3</v>
      </c>
      <c r="D6" t="s">
        <v>8</v>
      </c>
      <c r="E6">
        <v>2</v>
      </c>
      <c r="F6" t="s">
        <v>17</v>
      </c>
      <c r="G6" t="s">
        <v>31</v>
      </c>
      <c r="H6" s="12">
        <v>0.05</v>
      </c>
      <c r="I6">
        <v>3</v>
      </c>
      <c r="J6" t="s">
        <v>44</v>
      </c>
      <c r="K6">
        <v>33</v>
      </c>
      <c r="L6">
        <v>40</v>
      </c>
      <c r="M6">
        <v>98500</v>
      </c>
      <c r="N6">
        <v>5</v>
      </c>
      <c r="O6">
        <v>9</v>
      </c>
      <c r="P6" t="s">
        <v>107</v>
      </c>
      <c r="Q6">
        <v>0.88</v>
      </c>
      <c r="R6">
        <v>2</v>
      </c>
      <c r="S6" s="70">
        <f>S5+(Report!$G$55-Report!$G$91+Report!$G$84)</f>
        <v>278584.50534999999</v>
      </c>
      <c r="T6">
        <f>Report!$G$55-Report!$G$91</f>
        <v>196692.252675</v>
      </c>
      <c r="U6">
        <v>3</v>
      </c>
      <c r="V6" s="60">
        <f>V5+(Report!$G$55-Report!$G$91+Report!$G$84)/12</f>
        <v>-108326.29122083334</v>
      </c>
      <c r="W6">
        <v>3</v>
      </c>
      <c r="X6" t="s">
        <v>75</v>
      </c>
    </row>
    <row r="7" spans="1:27" x14ac:dyDescent="0.25">
      <c r="B7">
        <v>3</v>
      </c>
      <c r="C7">
        <v>4</v>
      </c>
      <c r="D7" t="s">
        <v>9</v>
      </c>
      <c r="E7">
        <v>3</v>
      </c>
      <c r="G7" t="s">
        <v>28</v>
      </c>
      <c r="I7">
        <v>4</v>
      </c>
      <c r="P7" t="s">
        <v>108</v>
      </c>
      <c r="Q7">
        <v>1.1499999999999999</v>
      </c>
      <c r="R7">
        <v>3</v>
      </c>
      <c r="S7" s="70">
        <f>S6+(Report!$G$55-Report!$G$91+Report!$G$84)</f>
        <v>489626.75802499999</v>
      </c>
      <c r="T7">
        <f>Report!$G$55-Report!$G$91</f>
        <v>196692.252675</v>
      </c>
      <c r="U7">
        <v>4</v>
      </c>
      <c r="V7" s="60">
        <f>V6+(Report!$G$55-Report!$G$91+Report!$G$84)/12</f>
        <v>-90739.436831250016</v>
      </c>
      <c r="W7">
        <v>4</v>
      </c>
      <c r="X7">
        <f>Report!H19*12</f>
        <v>120</v>
      </c>
    </row>
    <row r="8" spans="1:27" x14ac:dyDescent="0.25">
      <c r="B8">
        <v>4</v>
      </c>
      <c r="C8">
        <v>5</v>
      </c>
      <c r="D8" t="s">
        <v>10</v>
      </c>
      <c r="E8">
        <v>4</v>
      </c>
      <c r="I8">
        <v>5</v>
      </c>
      <c r="P8" t="s">
        <v>109</v>
      </c>
      <c r="Q8">
        <v>127</v>
      </c>
      <c r="R8">
        <v>4</v>
      </c>
      <c r="S8" s="70">
        <f>S7+(Report!$G$55-Report!$G$91+Report!$G$84)</f>
        <v>700669.01069999998</v>
      </c>
      <c r="T8">
        <f>Report!$G$55-Report!$G$91</f>
        <v>196692.252675</v>
      </c>
      <c r="U8">
        <v>5</v>
      </c>
      <c r="V8" s="60">
        <f>V7+(Report!$G$55-Report!$G$91+Report!$G$84)/12</f>
        <v>-73152.582441666687</v>
      </c>
      <c r="W8">
        <v>5</v>
      </c>
      <c r="X8">
        <f>VLOOKUP(X7,U4:V124,2,)</f>
        <v>1949335.6723604116</v>
      </c>
    </row>
    <row r="9" spans="1:27" x14ac:dyDescent="0.25">
      <c r="B9">
        <v>5</v>
      </c>
      <c r="C9">
        <v>6</v>
      </c>
      <c r="I9">
        <v>6</v>
      </c>
      <c r="P9" t="s">
        <v>113</v>
      </c>
      <c r="Q9">
        <v>7.5</v>
      </c>
      <c r="R9">
        <v>5</v>
      </c>
      <c r="S9" s="70">
        <f>S8+(Report!$G$55-Report!$G$91+Report!$G$84)</f>
        <v>911711.26337499998</v>
      </c>
      <c r="T9">
        <f>Report!$G$55-Report!$G$91</f>
        <v>196692.252675</v>
      </c>
      <c r="U9">
        <v>6</v>
      </c>
      <c r="V9" s="60">
        <f>V8+(Report!$G$55-Report!$G$91+Report!$G$84)/12</f>
        <v>-55565.728052083359</v>
      </c>
      <c r="W9">
        <v>6</v>
      </c>
    </row>
    <row r="10" spans="1:27" x14ac:dyDescent="0.25">
      <c r="B10">
        <v>6</v>
      </c>
      <c r="C10">
        <v>7</v>
      </c>
      <c r="I10">
        <v>7</v>
      </c>
      <c r="P10" t="s">
        <v>110</v>
      </c>
      <c r="Q10">
        <v>1.5</v>
      </c>
      <c r="R10">
        <v>6</v>
      </c>
      <c r="S10" s="70">
        <f>S9+(Report!$G$55-Report!$G$91+Report!$G$84)</f>
        <v>1122753.51605</v>
      </c>
      <c r="T10">
        <f>Report!$G$55-Report!$G$91</f>
        <v>196692.252675</v>
      </c>
      <c r="U10">
        <v>7</v>
      </c>
      <c r="V10" s="60">
        <f>V9+(Report!$G$55-Report!$G$91+Report!$G$84)/12</f>
        <v>-37978.873662500031</v>
      </c>
      <c r="W10">
        <v>7</v>
      </c>
    </row>
    <row r="11" spans="1:27" x14ac:dyDescent="0.25">
      <c r="B11">
        <v>7</v>
      </c>
      <c r="C11">
        <v>8</v>
      </c>
      <c r="I11">
        <v>8</v>
      </c>
      <c r="P11" t="s">
        <v>111</v>
      </c>
      <c r="Q11">
        <v>1.55</v>
      </c>
      <c r="R11">
        <v>7</v>
      </c>
      <c r="S11" s="70">
        <f>S10+(Report!$G$55-Report!$G$91+Report!$G$84)</f>
        <v>1333795.7687249999</v>
      </c>
      <c r="T11">
        <f>Report!$G$55-Report!$G$91</f>
        <v>196692.252675</v>
      </c>
      <c r="U11">
        <v>8</v>
      </c>
      <c r="V11" s="60">
        <f>V10+(Report!$G$55-Report!$G$91+Report!$G$84)/12</f>
        <v>-20392.019272916699</v>
      </c>
      <c r="W11">
        <v>8</v>
      </c>
    </row>
    <row r="12" spans="1:27" x14ac:dyDescent="0.25">
      <c r="B12">
        <v>8</v>
      </c>
      <c r="C12">
        <v>9</v>
      </c>
      <c r="I12">
        <v>9</v>
      </c>
      <c r="P12" t="s">
        <v>114</v>
      </c>
      <c r="Q12">
        <v>1.51</v>
      </c>
      <c r="R12">
        <v>8</v>
      </c>
      <c r="S12" s="70">
        <f>S11+(Report!$G$55-Report!$G$91+Report!$G$84)</f>
        <v>1544838.0214</v>
      </c>
      <c r="T12">
        <f>Report!$G$55-Report!$G$91</f>
        <v>196692.252675</v>
      </c>
      <c r="U12">
        <v>9</v>
      </c>
      <c r="V12" s="60">
        <f>V11+(Report!$G$55-Report!$G$91+Report!$G$84)/12</f>
        <v>-2805.1648833333675</v>
      </c>
      <c r="W12">
        <v>9</v>
      </c>
    </row>
    <row r="13" spans="1:27" x14ac:dyDescent="0.25">
      <c r="B13">
        <v>9</v>
      </c>
      <c r="C13">
        <v>10</v>
      </c>
      <c r="I13">
        <v>10</v>
      </c>
      <c r="J13" t="s">
        <v>37</v>
      </c>
      <c r="K13" t="s">
        <v>38</v>
      </c>
      <c r="L13" t="s">
        <v>39</v>
      </c>
      <c r="M13" t="s">
        <v>40</v>
      </c>
      <c r="N13" t="s">
        <v>42</v>
      </c>
      <c r="O13" t="s">
        <v>43</v>
      </c>
      <c r="R13">
        <v>9</v>
      </c>
      <c r="S13" s="70">
        <f>S12+(Report!$G$55-Report!$G$91+Report!$G$84)</f>
        <v>1755880.2740750001</v>
      </c>
      <c r="T13">
        <f>Report!$G$55-Report!$G$91</f>
        <v>196692.252675</v>
      </c>
      <c r="U13">
        <v>10</v>
      </c>
      <c r="V13" s="60">
        <f>V12+(Report!$G$55-Report!$G$91+Report!$G$84)/12</f>
        <v>14781.689506249964</v>
      </c>
      <c r="W13">
        <v>10</v>
      </c>
    </row>
    <row r="14" spans="1:27" x14ac:dyDescent="0.25">
      <c r="B14">
        <v>10</v>
      </c>
      <c r="C14">
        <v>11</v>
      </c>
      <c r="I14">
        <v>11</v>
      </c>
      <c r="J14" t="s">
        <v>81</v>
      </c>
      <c r="K14">
        <v>13</v>
      </c>
      <c r="L14">
        <v>40</v>
      </c>
      <c r="M14">
        <f>M4+25000</f>
        <v>92500</v>
      </c>
      <c r="N14">
        <f>N4*1.2</f>
        <v>4.8</v>
      </c>
      <c r="O14">
        <f>O4*0.1</f>
        <v>0.30000000000000004</v>
      </c>
      <c r="R14">
        <v>10</v>
      </c>
      <c r="S14" s="70">
        <f>S13+(Report!$G$55-Report!$G$91+Report!$G$84)</f>
        <v>1966922.5267500002</v>
      </c>
      <c r="T14">
        <f>Report!$G$55-Report!$G$91</f>
        <v>196692.252675</v>
      </c>
      <c r="U14">
        <v>11</v>
      </c>
      <c r="V14" s="60">
        <f>V13+(Report!$G$55-Report!$G$91+Report!$G$84)/12</f>
        <v>32368.543895833296</v>
      </c>
      <c r="W14">
        <v>11</v>
      </c>
    </row>
    <row r="15" spans="1:27" x14ac:dyDescent="0.25">
      <c r="B15">
        <v>11</v>
      </c>
      <c r="C15">
        <v>12</v>
      </c>
      <c r="I15">
        <v>12</v>
      </c>
      <c r="J15" t="s">
        <v>83</v>
      </c>
      <c r="K15">
        <v>36</v>
      </c>
      <c r="L15">
        <v>60</v>
      </c>
      <c r="M15">
        <f>M5+20000</f>
        <v>78500</v>
      </c>
      <c r="N15">
        <f>N5*1.2</f>
        <v>4.8</v>
      </c>
      <c r="O15">
        <f>O5*0.2</f>
        <v>3</v>
      </c>
      <c r="R15">
        <v>11</v>
      </c>
      <c r="S15" s="70">
        <f>S14+(Report!$G$55-Report!$G$91+Report!$G$84)</f>
        <v>2177964.7794250003</v>
      </c>
      <c r="T15">
        <f>Report!$G$55-Report!$G$91</f>
        <v>196692.252675</v>
      </c>
      <c r="U15">
        <v>12</v>
      </c>
      <c r="V15" s="60">
        <f>V14+(Report!$G$55-Report!$G$91+Report!$G$84)/12</f>
        <v>49955.398285416624</v>
      </c>
      <c r="W15">
        <v>12</v>
      </c>
    </row>
    <row r="16" spans="1:27" x14ac:dyDescent="0.25">
      <c r="B16">
        <v>12</v>
      </c>
      <c r="C16">
        <v>13</v>
      </c>
      <c r="I16">
        <v>13</v>
      </c>
      <c r="J16" t="s">
        <v>146</v>
      </c>
      <c r="K16">
        <v>26</v>
      </c>
      <c r="L16">
        <v>40</v>
      </c>
      <c r="M16">
        <f>M6+45000</f>
        <v>143500</v>
      </c>
      <c r="N16">
        <f>N6*1.2</f>
        <v>6</v>
      </c>
      <c r="O16">
        <f>O6*0.15</f>
        <v>1.3499999999999999</v>
      </c>
      <c r="R16">
        <v>12</v>
      </c>
      <c r="S16" s="70">
        <f>S15+(Report!$G$55-Report!$G$91+Report!$G$84)</f>
        <v>2389007.0321000004</v>
      </c>
      <c r="T16">
        <f>Report!$G$55-Report!$G$91</f>
        <v>196692.252675</v>
      </c>
      <c r="U16">
        <v>13</v>
      </c>
      <c r="V16" s="60">
        <f>V15+(Report!$G$55-Report!$G$91+Report!$G$84)/12</f>
        <v>67542.252674999952</v>
      </c>
      <c r="W16">
        <v>13</v>
      </c>
    </row>
    <row r="17" spans="2:23" x14ac:dyDescent="0.25">
      <c r="B17">
        <v>13</v>
      </c>
      <c r="C17">
        <v>14</v>
      </c>
      <c r="I17">
        <v>14</v>
      </c>
      <c r="R17">
        <v>13</v>
      </c>
      <c r="S17" s="70">
        <f>S16+(Report!$G$55-Report!$G$91+Report!$G$84)</f>
        <v>2600049.2847750005</v>
      </c>
      <c r="T17">
        <f>Report!$G$55-Report!$G$91</f>
        <v>196692.252675</v>
      </c>
      <c r="U17">
        <v>14</v>
      </c>
      <c r="V17" s="60">
        <f>V16+(Report!$G$55-Report!$G$91+Report!$G$84)/12</f>
        <v>85129.107064583281</v>
      </c>
      <c r="W17">
        <v>14</v>
      </c>
    </row>
    <row r="18" spans="2:23" x14ac:dyDescent="0.25">
      <c r="B18">
        <v>14</v>
      </c>
      <c r="C18">
        <v>15</v>
      </c>
      <c r="I18">
        <v>15</v>
      </c>
      <c r="R18">
        <v>14</v>
      </c>
      <c r="S18" s="70">
        <f>S17+(Report!$G$55-Report!$G$91+Report!$G$84)</f>
        <v>2811091.5374500006</v>
      </c>
      <c r="T18">
        <f>Report!$G$55-Report!$G$91</f>
        <v>196692.252675</v>
      </c>
      <c r="U18">
        <v>15</v>
      </c>
      <c r="V18" s="60">
        <f>V17+(Report!$G$55-Report!$G$91+Report!$G$84)/12</f>
        <v>102715.96145416661</v>
      </c>
      <c r="W18">
        <v>15</v>
      </c>
    </row>
    <row r="19" spans="2:23" x14ac:dyDescent="0.25">
      <c r="B19">
        <v>15</v>
      </c>
      <c r="C19">
        <v>16</v>
      </c>
      <c r="I19">
        <v>16</v>
      </c>
      <c r="R19">
        <v>15</v>
      </c>
      <c r="S19" s="70">
        <f>S18+(Report!$G$55-Report!$G$91+Report!$G$84)</f>
        <v>3022133.7901250008</v>
      </c>
      <c r="T19">
        <f>Report!$G$55-Report!$G$91</f>
        <v>196692.252675</v>
      </c>
      <c r="U19">
        <v>16</v>
      </c>
      <c r="V19" s="60">
        <f>V18+(Report!$G$55-Report!$G$91+Report!$G$84)/12</f>
        <v>120302.81584374994</v>
      </c>
      <c r="W19">
        <v>16</v>
      </c>
    </row>
    <row r="20" spans="2:23" x14ac:dyDescent="0.25">
      <c r="B20">
        <v>16</v>
      </c>
      <c r="C20">
        <v>17</v>
      </c>
      <c r="I20">
        <v>17</v>
      </c>
      <c r="R20">
        <v>16</v>
      </c>
      <c r="S20" s="70">
        <f>S19+(Report!$G$55-Report!$G$91+Report!$G$84)</f>
        <v>3233176.0428000009</v>
      </c>
      <c r="T20">
        <f>Report!$G$55-Report!$G$91</f>
        <v>196692.252675</v>
      </c>
      <c r="U20">
        <v>17</v>
      </c>
      <c r="V20" s="60">
        <f>V19+(Report!$G$55-Report!$G$91+Report!$G$84)/12</f>
        <v>137889.67023333328</v>
      </c>
      <c r="W20">
        <v>17</v>
      </c>
    </row>
    <row r="21" spans="2:23" x14ac:dyDescent="0.25">
      <c r="B21">
        <v>17</v>
      </c>
      <c r="C21">
        <v>18</v>
      </c>
      <c r="I21">
        <v>18</v>
      </c>
      <c r="R21">
        <v>17</v>
      </c>
      <c r="S21" s="70">
        <f>S20+(Report!$G$55-Report!$G$91+Report!$G$84)</f>
        <v>3444218.295475001</v>
      </c>
      <c r="T21">
        <f>Report!$G$55-Report!$G$91</f>
        <v>196692.252675</v>
      </c>
      <c r="U21">
        <v>18</v>
      </c>
      <c r="V21" s="60">
        <f>V20+(Report!$G$55-Report!$G$91+Report!$G$84)/12</f>
        <v>155476.52462291662</v>
      </c>
      <c r="W21">
        <v>18</v>
      </c>
    </row>
    <row r="22" spans="2:23" x14ac:dyDescent="0.25">
      <c r="B22">
        <v>18</v>
      </c>
      <c r="C22">
        <v>19</v>
      </c>
      <c r="I22">
        <v>19</v>
      </c>
      <c r="R22">
        <v>18</v>
      </c>
      <c r="S22" s="70">
        <f>S21+(Report!$G$55-Report!$G$91+Report!$G$84)</f>
        <v>3655260.5481500011</v>
      </c>
      <c r="T22">
        <f>Report!$G$55-Report!$G$91</f>
        <v>196692.252675</v>
      </c>
      <c r="U22">
        <v>19</v>
      </c>
      <c r="V22" s="60">
        <f>V21+(Report!$G$55-Report!$G$91+Report!$G$84)/12</f>
        <v>173063.37901249997</v>
      </c>
      <c r="W22">
        <v>19</v>
      </c>
    </row>
    <row r="23" spans="2:23" x14ac:dyDescent="0.25">
      <c r="B23">
        <v>19</v>
      </c>
      <c r="C23">
        <v>20</v>
      </c>
      <c r="I23">
        <v>20</v>
      </c>
      <c r="R23">
        <v>19</v>
      </c>
      <c r="S23" s="70">
        <f>S22+(Report!$G$55-Report!$G$91+Report!$G$84)</f>
        <v>3866302.8008250012</v>
      </c>
      <c r="T23">
        <f>Report!$G$55-Report!$G$91</f>
        <v>196692.252675</v>
      </c>
      <c r="U23">
        <v>20</v>
      </c>
      <c r="V23" s="60">
        <f>V22+(Report!$G$55-Report!$G$91+Report!$G$84)/12</f>
        <v>190650.23340208331</v>
      </c>
      <c r="W23">
        <v>20</v>
      </c>
    </row>
    <row r="24" spans="2:23" x14ac:dyDescent="0.25">
      <c r="B24">
        <v>20</v>
      </c>
      <c r="C24">
        <v>21</v>
      </c>
      <c r="I24">
        <v>21</v>
      </c>
      <c r="R24">
        <v>20</v>
      </c>
      <c r="S24" s="70">
        <f>S23+(Report!$G$55-Report!$G$91+Report!$G$84)</f>
        <v>4077345.0535000013</v>
      </c>
      <c r="T24">
        <f>Report!$G$55-Report!$G$91</f>
        <v>196692.252675</v>
      </c>
      <c r="U24">
        <v>21</v>
      </c>
      <c r="V24" s="60">
        <f>V23+(Report!$G$55-Report!$G$91+Report!$G$84)/12</f>
        <v>208237.08779166665</v>
      </c>
      <c r="W24">
        <v>21</v>
      </c>
    </row>
    <row r="25" spans="2:23" x14ac:dyDescent="0.25">
      <c r="C25">
        <v>22</v>
      </c>
      <c r="I25">
        <v>22</v>
      </c>
      <c r="U25">
        <v>22</v>
      </c>
      <c r="V25" s="60">
        <f>V24+(Report!$G$55-Report!$G$91+Report!$G$84)/12</f>
        <v>225823.94218124999</v>
      </c>
      <c r="W25">
        <v>22</v>
      </c>
    </row>
    <row r="26" spans="2:23" x14ac:dyDescent="0.25">
      <c r="C26">
        <v>23</v>
      </c>
      <c r="I26">
        <v>23</v>
      </c>
      <c r="U26">
        <v>23</v>
      </c>
      <c r="V26" s="60">
        <f>V25+(Report!$G$55-Report!$G$91+Report!$G$84)/12</f>
        <v>243410.79657083334</v>
      </c>
      <c r="W26">
        <v>23</v>
      </c>
    </row>
    <row r="27" spans="2:23" x14ac:dyDescent="0.25">
      <c r="C27">
        <v>24</v>
      </c>
      <c r="I27">
        <v>24</v>
      </c>
      <c r="U27">
        <v>24</v>
      </c>
      <c r="V27" s="60">
        <f>V26+(Report!$G$55-Report!$G$91+Report!$G$84)/12</f>
        <v>260997.65096041668</v>
      </c>
      <c r="W27">
        <v>24</v>
      </c>
    </row>
    <row r="28" spans="2:23" x14ac:dyDescent="0.25">
      <c r="C28">
        <v>25</v>
      </c>
      <c r="I28">
        <v>25</v>
      </c>
      <c r="U28">
        <v>25</v>
      </c>
      <c r="V28" s="60">
        <f>V27+(Report!$G$55-Report!$G$91+Report!$G$84)/12</f>
        <v>278584.50534999999</v>
      </c>
      <c r="W28">
        <v>25</v>
      </c>
    </row>
    <row r="29" spans="2:23" x14ac:dyDescent="0.25">
      <c r="C29">
        <v>26</v>
      </c>
      <c r="I29">
        <v>26</v>
      </c>
      <c r="U29">
        <v>26</v>
      </c>
      <c r="V29" s="60">
        <f>V28+(Report!$G$55-Report!$G$91+Report!$G$84)/12</f>
        <v>296171.35973958333</v>
      </c>
      <c r="W29">
        <v>26</v>
      </c>
    </row>
    <row r="30" spans="2:23" x14ac:dyDescent="0.25">
      <c r="C30">
        <v>27</v>
      </c>
      <c r="I30">
        <v>27</v>
      </c>
      <c r="U30">
        <v>27</v>
      </c>
      <c r="V30" s="60">
        <f>V29+(Report!$G$55-Report!$G$91+Report!$G$84)/12</f>
        <v>313758.21412916668</v>
      </c>
      <c r="W30">
        <v>27</v>
      </c>
    </row>
    <row r="31" spans="2:23" x14ac:dyDescent="0.25">
      <c r="C31">
        <v>28</v>
      </c>
      <c r="I31">
        <v>28</v>
      </c>
      <c r="U31">
        <v>28</v>
      </c>
      <c r="V31" s="60">
        <f>V30+(Report!$G$55-Report!$G$91+Report!$G$84)/12</f>
        <v>331345.06851875002</v>
      </c>
      <c r="W31">
        <v>28</v>
      </c>
    </row>
    <row r="32" spans="2:23" x14ac:dyDescent="0.25">
      <c r="C32">
        <v>29</v>
      </c>
      <c r="I32">
        <v>29</v>
      </c>
      <c r="U32">
        <v>29</v>
      </c>
      <c r="V32" s="60">
        <f>V31+(Report!$G$55-Report!$G$91+Report!$G$84)/12</f>
        <v>348931.92290833336</v>
      </c>
      <c r="W32">
        <v>29</v>
      </c>
    </row>
    <row r="33" spans="3:23" x14ac:dyDescent="0.25">
      <c r="C33">
        <v>30</v>
      </c>
      <c r="I33">
        <v>30</v>
      </c>
      <c r="U33">
        <v>30</v>
      </c>
      <c r="V33" s="60">
        <f>V32+(Report!$G$55-Report!$G$91+Report!$G$84)/12</f>
        <v>366518.77729791671</v>
      </c>
      <c r="W33">
        <v>30</v>
      </c>
    </row>
    <row r="34" spans="3:23" x14ac:dyDescent="0.25">
      <c r="C34">
        <v>31</v>
      </c>
      <c r="I34">
        <v>31</v>
      </c>
      <c r="U34">
        <v>31</v>
      </c>
      <c r="V34" s="60">
        <f>V33+(Report!$G$55-Report!$G$91+Report!$G$84)/12</f>
        <v>384105.63168750005</v>
      </c>
      <c r="W34">
        <v>31</v>
      </c>
    </row>
    <row r="35" spans="3:23" x14ac:dyDescent="0.25">
      <c r="C35">
        <v>32</v>
      </c>
      <c r="I35">
        <v>32</v>
      </c>
      <c r="U35">
        <v>32</v>
      </c>
      <c r="V35" s="60">
        <f>V34+(Report!$G$55-Report!$G$91+Report!$G$84)/12</f>
        <v>401692.48607708339</v>
      </c>
      <c r="W35">
        <v>32</v>
      </c>
    </row>
    <row r="36" spans="3:23" x14ac:dyDescent="0.25">
      <c r="C36">
        <v>33</v>
      </c>
      <c r="I36">
        <v>33</v>
      </c>
      <c r="U36">
        <v>33</v>
      </c>
      <c r="V36" s="60">
        <f>V35+(Report!$G$55-Report!$G$91+Report!$G$84)/12</f>
        <v>419279.34046666673</v>
      </c>
      <c r="W36">
        <v>33</v>
      </c>
    </row>
    <row r="37" spans="3:23" x14ac:dyDescent="0.25">
      <c r="C37">
        <v>34</v>
      </c>
      <c r="I37">
        <v>34</v>
      </c>
      <c r="U37">
        <v>34</v>
      </c>
      <c r="V37" s="60">
        <f>V36+(Report!$G$55-Report!$G$91+Report!$G$84)/12</f>
        <v>436866.19485625008</v>
      </c>
      <c r="W37">
        <v>34</v>
      </c>
    </row>
    <row r="38" spans="3:23" x14ac:dyDescent="0.25">
      <c r="C38">
        <v>35</v>
      </c>
      <c r="I38">
        <v>35</v>
      </c>
      <c r="U38">
        <v>35</v>
      </c>
      <c r="V38" s="60">
        <f>V37+(Report!$G$55-Report!$G$91+Report!$G$84)/12</f>
        <v>454453.04924583342</v>
      </c>
      <c r="W38">
        <v>35</v>
      </c>
    </row>
    <row r="39" spans="3:23" x14ac:dyDescent="0.25">
      <c r="C39">
        <v>36</v>
      </c>
      <c r="I39">
        <v>36</v>
      </c>
      <c r="U39">
        <v>36</v>
      </c>
      <c r="V39" s="60">
        <f>V38+(Report!$G$55-Report!$G$91+Report!$G$84)/12</f>
        <v>472039.90363541676</v>
      </c>
      <c r="W39">
        <v>36</v>
      </c>
    </row>
    <row r="40" spans="3:23" x14ac:dyDescent="0.25">
      <c r="C40">
        <v>37</v>
      </c>
      <c r="I40">
        <v>37</v>
      </c>
      <c r="U40">
        <v>37</v>
      </c>
      <c r="V40" s="60">
        <f>V39+(Report!$G$55-Report!$G$91+Report!$G$84)/12</f>
        <v>489626.7580250001</v>
      </c>
      <c r="W40">
        <v>37</v>
      </c>
    </row>
    <row r="41" spans="3:23" x14ac:dyDescent="0.25">
      <c r="C41">
        <v>38</v>
      </c>
      <c r="I41">
        <v>38</v>
      </c>
      <c r="U41">
        <v>38</v>
      </c>
      <c r="V41" s="60">
        <f>V40+(Report!$G$55-Report!$G$91+Report!$G$84)/12</f>
        <v>507213.61241458345</v>
      </c>
      <c r="W41">
        <v>38</v>
      </c>
    </row>
    <row r="42" spans="3:23" x14ac:dyDescent="0.25">
      <c r="C42">
        <v>39</v>
      </c>
      <c r="I42">
        <v>39</v>
      </c>
      <c r="U42">
        <v>39</v>
      </c>
      <c r="V42" s="60">
        <f>V41+(Report!$G$55-Report!$G$91+Report!$G$84)/12</f>
        <v>524800.46680416679</v>
      </c>
      <c r="W42">
        <v>39</v>
      </c>
    </row>
    <row r="43" spans="3:23" x14ac:dyDescent="0.25">
      <c r="C43">
        <v>40</v>
      </c>
      <c r="I43">
        <v>40</v>
      </c>
      <c r="U43">
        <v>40</v>
      </c>
      <c r="V43" s="60">
        <f>V42+(Report!$G$55-Report!$G$91+Report!$G$84)/12</f>
        <v>542387.32119375013</v>
      </c>
      <c r="W43">
        <v>40</v>
      </c>
    </row>
    <row r="44" spans="3:23" x14ac:dyDescent="0.25">
      <c r="C44">
        <v>41</v>
      </c>
      <c r="U44">
        <v>41</v>
      </c>
      <c r="V44" s="60">
        <f>V43+(Report!$G$55-Report!$G$91+Report!$G$84)/12</f>
        <v>559974.17558333348</v>
      </c>
      <c r="W44">
        <v>41</v>
      </c>
    </row>
    <row r="45" spans="3:23" x14ac:dyDescent="0.25">
      <c r="C45">
        <v>42</v>
      </c>
      <c r="U45">
        <v>42</v>
      </c>
      <c r="V45" s="60">
        <f>V44+(Report!$G$55-Report!$G$91+Report!$G$84)/12</f>
        <v>577561.02997291682</v>
      </c>
      <c r="W45">
        <v>42</v>
      </c>
    </row>
    <row r="46" spans="3:23" x14ac:dyDescent="0.25">
      <c r="C46">
        <v>43</v>
      </c>
      <c r="U46">
        <v>43</v>
      </c>
      <c r="V46" s="60">
        <f>V45+(Report!$G$55-Report!$G$91+Report!$G$84)/12</f>
        <v>595147.88436250016</v>
      </c>
      <c r="W46">
        <v>43</v>
      </c>
    </row>
    <row r="47" spans="3:23" x14ac:dyDescent="0.25">
      <c r="C47">
        <v>44</v>
      </c>
      <c r="U47">
        <v>44</v>
      </c>
      <c r="V47" s="60">
        <f>V46+(Report!$G$55-Report!$G$91+Report!$G$84)/12</f>
        <v>612734.7387520835</v>
      </c>
      <c r="W47">
        <v>44</v>
      </c>
    </row>
    <row r="48" spans="3:23" x14ac:dyDescent="0.25">
      <c r="C48">
        <v>45</v>
      </c>
      <c r="U48">
        <v>45</v>
      </c>
      <c r="V48" s="60">
        <f>V47+(Report!$G$55-Report!$G$91+Report!$G$84)/12</f>
        <v>630321.59314166685</v>
      </c>
      <c r="W48">
        <v>45</v>
      </c>
    </row>
    <row r="49" spans="3:23" x14ac:dyDescent="0.25">
      <c r="C49">
        <v>46</v>
      </c>
      <c r="U49">
        <v>46</v>
      </c>
      <c r="V49" s="60">
        <f>V48+(Report!$G$55-Report!$G$91+Report!$G$84)/12</f>
        <v>647908.44753125019</v>
      </c>
      <c r="W49">
        <v>46</v>
      </c>
    </row>
    <row r="50" spans="3:23" x14ac:dyDescent="0.25">
      <c r="C50">
        <v>47</v>
      </c>
      <c r="U50">
        <v>47</v>
      </c>
      <c r="V50" s="60">
        <f>V49+(Report!$G$55-Report!$G$91+Report!$G$84)/12</f>
        <v>665495.30192083353</v>
      </c>
      <c r="W50">
        <v>47</v>
      </c>
    </row>
    <row r="51" spans="3:23" x14ac:dyDescent="0.25">
      <c r="C51">
        <v>48</v>
      </c>
      <c r="U51">
        <v>48</v>
      </c>
      <c r="V51" s="60">
        <f>V50+(Report!$G$55-Report!$G$91+Report!$G$84)/12</f>
        <v>683082.15631041687</v>
      </c>
      <c r="W51">
        <v>48</v>
      </c>
    </row>
    <row r="52" spans="3:23" x14ac:dyDescent="0.25">
      <c r="C52">
        <v>49</v>
      </c>
      <c r="U52">
        <v>49</v>
      </c>
      <c r="V52" s="60">
        <f>V51+(Report!$G$55-Report!$G$91+Report!$G$84)/12</f>
        <v>700669.01070000022</v>
      </c>
      <c r="W52">
        <v>49</v>
      </c>
    </row>
    <row r="53" spans="3:23" x14ac:dyDescent="0.25">
      <c r="C53">
        <v>50</v>
      </c>
      <c r="U53">
        <v>50</v>
      </c>
      <c r="V53" s="60">
        <f>V52+(Report!$G$55-Report!$G$91+Report!$G$84)/12</f>
        <v>718255.86508958356</v>
      </c>
      <c r="W53">
        <v>50</v>
      </c>
    </row>
    <row r="54" spans="3:23" x14ac:dyDescent="0.25">
      <c r="C54">
        <v>51</v>
      </c>
      <c r="U54">
        <v>51</v>
      </c>
      <c r="V54" s="60">
        <f>V53+(Report!$G$55-Report!$G$91+Report!$G$84)/12</f>
        <v>735842.7194791669</v>
      </c>
      <c r="W54">
        <v>51</v>
      </c>
    </row>
    <row r="55" spans="3:23" x14ac:dyDescent="0.25">
      <c r="C55">
        <v>52</v>
      </c>
      <c r="U55">
        <v>52</v>
      </c>
      <c r="V55" s="60">
        <f>V54+(Report!$G$55-Report!$G$91+Report!$G$84)/12</f>
        <v>753429.57386875025</v>
      </c>
      <c r="W55">
        <v>52</v>
      </c>
    </row>
    <row r="56" spans="3:23" x14ac:dyDescent="0.25">
      <c r="C56">
        <v>53</v>
      </c>
      <c r="U56">
        <v>53</v>
      </c>
      <c r="V56" s="60">
        <f>V55+(Report!$G$55-Report!$G$91+Report!$G$84)/12</f>
        <v>771016.42825833359</v>
      </c>
      <c r="W56">
        <v>53</v>
      </c>
    </row>
    <row r="57" spans="3:23" x14ac:dyDescent="0.25">
      <c r="C57">
        <v>54</v>
      </c>
      <c r="U57">
        <v>54</v>
      </c>
      <c r="V57" s="60">
        <f>V56+(Report!$G$55-Report!$G$91+Report!$G$84)/12</f>
        <v>788603.28264791693</v>
      </c>
      <c r="W57">
        <v>54</v>
      </c>
    </row>
    <row r="58" spans="3:23" x14ac:dyDescent="0.25">
      <c r="C58">
        <v>55</v>
      </c>
      <c r="U58">
        <v>55</v>
      </c>
      <c r="V58" s="60">
        <f>V57+(Report!$G$55-Report!$G$91+Report!$G$84)/12</f>
        <v>806190.13703750027</v>
      </c>
      <c r="W58">
        <v>55</v>
      </c>
    </row>
    <row r="59" spans="3:23" x14ac:dyDescent="0.25">
      <c r="C59">
        <v>56</v>
      </c>
      <c r="U59">
        <v>56</v>
      </c>
      <c r="V59" s="60">
        <f>V58+(Report!$G$55-Report!$G$91+Report!$G$84)/12</f>
        <v>823776.99142708362</v>
      </c>
      <c r="W59">
        <v>56</v>
      </c>
    </row>
    <row r="60" spans="3:23" x14ac:dyDescent="0.25">
      <c r="C60">
        <v>57</v>
      </c>
      <c r="U60">
        <v>57</v>
      </c>
      <c r="V60" s="60">
        <f>V59+(Report!$G$55-Report!$G$91+Report!$G$84)/12</f>
        <v>841363.84581666696</v>
      </c>
      <c r="W60">
        <v>57</v>
      </c>
    </row>
    <row r="61" spans="3:23" x14ac:dyDescent="0.25">
      <c r="C61">
        <v>58</v>
      </c>
      <c r="U61">
        <v>58</v>
      </c>
      <c r="V61" s="60">
        <f>V60+(Report!$G$55-Report!$G$91+Report!$G$84)/12</f>
        <v>858950.7002062503</v>
      </c>
      <c r="W61">
        <v>58</v>
      </c>
    </row>
    <row r="62" spans="3:23" x14ac:dyDescent="0.25">
      <c r="C62">
        <v>59</v>
      </c>
      <c r="U62">
        <v>59</v>
      </c>
      <c r="V62" s="60">
        <f>V61+(Report!$G$55-Report!$G$91+Report!$G$84)/12</f>
        <v>876537.55459583364</v>
      </c>
      <c r="W62">
        <v>59</v>
      </c>
    </row>
    <row r="63" spans="3:23" x14ac:dyDescent="0.25">
      <c r="C63">
        <v>60</v>
      </c>
      <c r="U63">
        <v>60</v>
      </c>
      <c r="V63" s="60">
        <f>V62+(Report!$G$55-Report!$G$91+Report!$G$84)/12</f>
        <v>894124.40898541699</v>
      </c>
      <c r="W63">
        <v>60</v>
      </c>
    </row>
    <row r="64" spans="3:23" x14ac:dyDescent="0.25">
      <c r="C64">
        <v>61</v>
      </c>
      <c r="U64">
        <v>61</v>
      </c>
      <c r="V64" s="60">
        <f>V63+(Report!$G$55-Report!$G$91+Report!$G$84)/12</f>
        <v>911711.26337500033</v>
      </c>
      <c r="W64">
        <v>61</v>
      </c>
    </row>
    <row r="65" spans="3:23" x14ac:dyDescent="0.25">
      <c r="C65">
        <v>62</v>
      </c>
      <c r="U65">
        <v>62</v>
      </c>
      <c r="V65" s="60">
        <f>V64+(Report!$G$55-Report!$G$91+Report!$G$84)/12</f>
        <v>929298.11776458367</v>
      </c>
      <c r="W65">
        <v>62</v>
      </c>
    </row>
    <row r="66" spans="3:23" x14ac:dyDescent="0.25">
      <c r="C66">
        <v>63</v>
      </c>
      <c r="U66">
        <v>63</v>
      </c>
      <c r="V66" s="60">
        <f>V65+(Report!$G$55-Report!$G$91+Report!$G$84)/12</f>
        <v>946884.97215416702</v>
      </c>
      <c r="W66">
        <v>63</v>
      </c>
    </row>
    <row r="67" spans="3:23" x14ac:dyDescent="0.25">
      <c r="C67">
        <v>64</v>
      </c>
      <c r="U67">
        <v>64</v>
      </c>
      <c r="V67" s="60">
        <f>V66+(Report!$G$55-Report!$G$91+Report!$G$84)/12</f>
        <v>964471.82654375036</v>
      </c>
      <c r="W67">
        <v>64</v>
      </c>
    </row>
    <row r="68" spans="3:23" x14ac:dyDescent="0.25">
      <c r="C68">
        <v>65</v>
      </c>
      <c r="U68">
        <v>65</v>
      </c>
      <c r="V68" s="60">
        <f>V67+(Report!$G$55-Report!$G$91+Report!$G$84)/12</f>
        <v>982058.6809333337</v>
      </c>
      <c r="W68">
        <v>65</v>
      </c>
    </row>
    <row r="69" spans="3:23" x14ac:dyDescent="0.25">
      <c r="C69">
        <v>66</v>
      </c>
      <c r="U69">
        <v>66</v>
      </c>
      <c r="V69" s="60">
        <f>V68+(Report!$G$55-Report!$G$91+Report!$G$84)/12</f>
        <v>999645.53532291704</v>
      </c>
      <c r="W69">
        <v>66</v>
      </c>
    </row>
    <row r="70" spans="3:23" x14ac:dyDescent="0.25">
      <c r="C70">
        <v>67</v>
      </c>
      <c r="U70">
        <v>67</v>
      </c>
      <c r="V70" s="60">
        <f>V69+(Report!$G$55-Report!$G$91+Report!$G$84)/12</f>
        <v>1017232.3897125004</v>
      </c>
      <c r="W70">
        <v>67</v>
      </c>
    </row>
    <row r="71" spans="3:23" x14ac:dyDescent="0.25">
      <c r="C71">
        <v>68</v>
      </c>
      <c r="U71">
        <v>68</v>
      </c>
      <c r="V71" s="60">
        <f>V70+(Report!$G$55-Report!$G$91+Report!$G$84)/12</f>
        <v>1034819.2441020837</v>
      </c>
      <c r="W71">
        <v>68</v>
      </c>
    </row>
    <row r="72" spans="3:23" x14ac:dyDescent="0.25">
      <c r="C72">
        <v>69</v>
      </c>
      <c r="U72">
        <v>69</v>
      </c>
      <c r="V72" s="60">
        <f>V71+(Report!$G$55-Report!$G$91+Report!$G$84)/12</f>
        <v>1052406.0984916671</v>
      </c>
      <c r="W72">
        <v>69</v>
      </c>
    </row>
    <row r="73" spans="3:23" x14ac:dyDescent="0.25">
      <c r="C73">
        <v>70</v>
      </c>
      <c r="U73">
        <v>70</v>
      </c>
      <c r="V73" s="60">
        <f>V72+(Report!$G$55-Report!$G$91+Report!$G$84)/12</f>
        <v>1069992.9528812503</v>
      </c>
      <c r="W73">
        <v>70</v>
      </c>
    </row>
    <row r="74" spans="3:23" x14ac:dyDescent="0.25">
      <c r="C74">
        <v>71</v>
      </c>
      <c r="U74">
        <v>71</v>
      </c>
      <c r="V74" s="60">
        <f>V73+(Report!$G$55-Report!$G$91+Report!$G$84)/12</f>
        <v>1087579.8072708335</v>
      </c>
      <c r="W74">
        <v>71</v>
      </c>
    </row>
    <row r="75" spans="3:23" x14ac:dyDescent="0.25">
      <c r="C75">
        <v>72</v>
      </c>
      <c r="U75">
        <v>72</v>
      </c>
      <c r="V75" s="60">
        <f>V74+(Report!$G$55-Report!$G$91+Report!$G$84)/12</f>
        <v>1105166.6616604168</v>
      </c>
      <c r="W75">
        <v>72</v>
      </c>
    </row>
    <row r="76" spans="3:23" x14ac:dyDescent="0.25">
      <c r="C76">
        <v>73</v>
      </c>
      <c r="U76">
        <v>73</v>
      </c>
      <c r="V76" s="60">
        <f>V75+(Report!$G$55-Report!$G$91+Report!$G$84)/12</f>
        <v>1122753.51605</v>
      </c>
      <c r="W76">
        <v>73</v>
      </c>
    </row>
    <row r="77" spans="3:23" x14ac:dyDescent="0.25">
      <c r="C77">
        <v>74</v>
      </c>
      <c r="U77">
        <v>74</v>
      </c>
      <c r="V77" s="60">
        <f>V76+(Report!$G$55-Report!$G$91+Report!$G$84)/12</f>
        <v>1140340.3704395832</v>
      </c>
      <c r="W77">
        <v>74</v>
      </c>
    </row>
    <row r="78" spans="3:23" x14ac:dyDescent="0.25">
      <c r="C78">
        <v>75</v>
      </c>
      <c r="U78">
        <v>75</v>
      </c>
      <c r="V78" s="60">
        <f>V77+(Report!$G$55-Report!$G$91+Report!$G$84)/12</f>
        <v>1157927.2248291664</v>
      </c>
      <c r="W78">
        <v>75</v>
      </c>
    </row>
    <row r="79" spans="3:23" x14ac:dyDescent="0.25">
      <c r="C79">
        <v>76</v>
      </c>
      <c r="U79">
        <v>76</v>
      </c>
      <c r="V79" s="60">
        <f>V78+(Report!$G$55-Report!$G$91+Report!$G$84)/12</f>
        <v>1175514.0792187497</v>
      </c>
      <c r="W79">
        <v>76</v>
      </c>
    </row>
    <row r="80" spans="3:23" x14ac:dyDescent="0.25">
      <c r="C80">
        <v>77</v>
      </c>
      <c r="U80">
        <v>77</v>
      </c>
      <c r="V80" s="60">
        <f>V79+(Report!$G$55-Report!$G$91+Report!$G$84)/12</f>
        <v>1193100.9336083329</v>
      </c>
      <c r="W80">
        <v>77</v>
      </c>
    </row>
    <row r="81" spans="3:23" x14ac:dyDescent="0.25">
      <c r="C81">
        <v>78</v>
      </c>
      <c r="U81">
        <v>78</v>
      </c>
      <c r="V81" s="60">
        <f>V80+(Report!$G$55-Report!$G$91+Report!$G$84)/12</f>
        <v>1210687.7879979161</v>
      </c>
      <c r="W81">
        <v>78</v>
      </c>
    </row>
    <row r="82" spans="3:23" x14ac:dyDescent="0.25">
      <c r="C82">
        <v>79</v>
      </c>
      <c r="U82">
        <v>79</v>
      </c>
      <c r="V82" s="60">
        <f>V81+(Report!$G$55-Report!$G$91+Report!$G$84)/12</f>
        <v>1228274.6423874993</v>
      </c>
      <c r="W82">
        <v>79</v>
      </c>
    </row>
    <row r="83" spans="3:23" x14ac:dyDescent="0.25">
      <c r="C83">
        <v>80</v>
      </c>
      <c r="U83">
        <v>80</v>
      </c>
      <c r="V83" s="60">
        <f>V82+(Report!$G$55-Report!$G$91+Report!$G$84)/12</f>
        <v>1245861.4967770826</v>
      </c>
      <c r="W83">
        <v>80</v>
      </c>
    </row>
    <row r="84" spans="3:23" x14ac:dyDescent="0.25">
      <c r="C84">
        <v>81</v>
      </c>
      <c r="U84">
        <v>81</v>
      </c>
      <c r="V84" s="60">
        <f>V83+(Report!$G$55-Report!$G$91+Report!$G$84)/12</f>
        <v>1263448.3511666658</v>
      </c>
      <c r="W84">
        <v>81</v>
      </c>
    </row>
    <row r="85" spans="3:23" x14ac:dyDescent="0.25">
      <c r="C85">
        <v>82</v>
      </c>
      <c r="U85">
        <v>82</v>
      </c>
      <c r="V85" s="60">
        <f>V84+(Report!$G$55-Report!$G$91+Report!$G$84)/12</f>
        <v>1281035.205556249</v>
      </c>
      <c r="W85">
        <v>82</v>
      </c>
    </row>
    <row r="86" spans="3:23" x14ac:dyDescent="0.25">
      <c r="C86">
        <v>83</v>
      </c>
      <c r="U86">
        <v>83</v>
      </c>
      <c r="V86" s="60">
        <f>V85+(Report!$G$55-Report!$G$91+Report!$G$84)/12</f>
        <v>1298622.0599458322</v>
      </c>
      <c r="W86">
        <v>83</v>
      </c>
    </row>
    <row r="87" spans="3:23" x14ac:dyDescent="0.25">
      <c r="C87">
        <v>84</v>
      </c>
      <c r="U87">
        <v>84</v>
      </c>
      <c r="V87" s="60">
        <f>V86+(Report!$G$55-Report!$G$91+Report!$G$84)/12</f>
        <v>1316208.9143354155</v>
      </c>
      <c r="W87">
        <v>84</v>
      </c>
    </row>
    <row r="88" spans="3:23" x14ac:dyDescent="0.25">
      <c r="C88">
        <v>85</v>
      </c>
      <c r="U88">
        <v>85</v>
      </c>
      <c r="V88" s="60">
        <f>V87+(Report!$G$55-Report!$G$91+Report!$G$84)/12</f>
        <v>1333795.7687249987</v>
      </c>
      <c r="W88">
        <v>85</v>
      </c>
    </row>
    <row r="89" spans="3:23" x14ac:dyDescent="0.25">
      <c r="C89">
        <v>86</v>
      </c>
      <c r="U89">
        <v>86</v>
      </c>
      <c r="V89" s="60">
        <f>V88+(Report!$G$55-Report!$G$91+Report!$G$84)/12</f>
        <v>1351382.6231145819</v>
      </c>
      <c r="W89">
        <v>86</v>
      </c>
    </row>
    <row r="90" spans="3:23" x14ac:dyDescent="0.25">
      <c r="C90">
        <v>87</v>
      </c>
      <c r="U90">
        <v>87</v>
      </c>
      <c r="V90" s="60">
        <f>V89+(Report!$G$55-Report!$G$91+Report!$G$84)/12</f>
        <v>1368969.4775041651</v>
      </c>
      <c r="W90">
        <v>87</v>
      </c>
    </row>
    <row r="91" spans="3:23" x14ac:dyDescent="0.25">
      <c r="C91">
        <v>88</v>
      </c>
      <c r="U91">
        <v>88</v>
      </c>
      <c r="V91" s="60">
        <f>V90+(Report!$G$55-Report!$G$91+Report!$G$84)/12</f>
        <v>1386556.3318937484</v>
      </c>
      <c r="W91">
        <v>88</v>
      </c>
    </row>
    <row r="92" spans="3:23" x14ac:dyDescent="0.25">
      <c r="C92">
        <v>89</v>
      </c>
      <c r="U92">
        <v>89</v>
      </c>
      <c r="V92" s="60">
        <f>V91+(Report!$G$55-Report!$G$91+Report!$G$84)/12</f>
        <v>1404143.1862833316</v>
      </c>
      <c r="W92">
        <v>89</v>
      </c>
    </row>
    <row r="93" spans="3:23" x14ac:dyDescent="0.25">
      <c r="C93">
        <v>90</v>
      </c>
      <c r="U93">
        <v>90</v>
      </c>
      <c r="V93" s="60">
        <f>V92+(Report!$G$55-Report!$G$91+Report!$G$84)/12</f>
        <v>1421730.0406729148</v>
      </c>
      <c r="W93">
        <v>90</v>
      </c>
    </row>
    <row r="94" spans="3:23" x14ac:dyDescent="0.25">
      <c r="C94">
        <v>91</v>
      </c>
      <c r="U94">
        <v>91</v>
      </c>
      <c r="V94" s="60">
        <f>V93+(Report!$G$55-Report!$G$91+Report!$G$84)/12</f>
        <v>1439316.895062498</v>
      </c>
      <c r="W94">
        <v>91</v>
      </c>
    </row>
    <row r="95" spans="3:23" x14ac:dyDescent="0.25">
      <c r="C95">
        <v>92</v>
      </c>
      <c r="U95">
        <v>92</v>
      </c>
      <c r="V95" s="60">
        <f>V94+(Report!$G$55-Report!$G$91+Report!$G$84)/12</f>
        <v>1456903.7494520813</v>
      </c>
      <c r="W95">
        <v>92</v>
      </c>
    </row>
    <row r="96" spans="3:23" x14ac:dyDescent="0.25">
      <c r="C96">
        <v>93</v>
      </c>
      <c r="U96">
        <v>93</v>
      </c>
      <c r="V96" s="60">
        <f>V95+(Report!$G$55-Report!$G$91+Report!$G$84)/12</f>
        <v>1474490.6038416645</v>
      </c>
      <c r="W96">
        <v>93</v>
      </c>
    </row>
    <row r="97" spans="3:23" x14ac:dyDescent="0.25">
      <c r="C97">
        <v>94</v>
      </c>
      <c r="U97">
        <v>94</v>
      </c>
      <c r="V97" s="60">
        <f>V96+(Report!$G$55-Report!$G$91+Report!$G$84)/12</f>
        <v>1492077.4582312477</v>
      </c>
      <c r="W97">
        <v>94</v>
      </c>
    </row>
    <row r="98" spans="3:23" x14ac:dyDescent="0.25">
      <c r="C98">
        <v>95</v>
      </c>
      <c r="U98">
        <v>95</v>
      </c>
      <c r="V98" s="60">
        <f>V97+(Report!$G$55-Report!$G$91+Report!$G$84)/12</f>
        <v>1509664.312620831</v>
      </c>
      <c r="W98">
        <v>95</v>
      </c>
    </row>
    <row r="99" spans="3:23" x14ac:dyDescent="0.25">
      <c r="C99">
        <v>96</v>
      </c>
      <c r="U99">
        <v>96</v>
      </c>
      <c r="V99" s="60">
        <f>V98+(Report!$G$55-Report!$G$91+Report!$G$84)/12</f>
        <v>1527251.1670104142</v>
      </c>
      <c r="W99">
        <v>96</v>
      </c>
    </row>
    <row r="100" spans="3:23" x14ac:dyDescent="0.25">
      <c r="C100">
        <v>97</v>
      </c>
      <c r="U100">
        <v>97</v>
      </c>
      <c r="V100" s="60">
        <f>V99+(Report!$G$55-Report!$G$91+Report!$G$84)/12</f>
        <v>1544838.0213999974</v>
      </c>
      <c r="W100">
        <v>97</v>
      </c>
    </row>
    <row r="101" spans="3:23" x14ac:dyDescent="0.25">
      <c r="C101">
        <v>98</v>
      </c>
      <c r="U101">
        <v>98</v>
      </c>
      <c r="V101" s="60">
        <f>V100+(Report!$G$55-Report!$G$91+Report!$G$84)/12</f>
        <v>1562424.8757895806</v>
      </c>
      <c r="W101">
        <v>98</v>
      </c>
    </row>
    <row r="102" spans="3:23" x14ac:dyDescent="0.25">
      <c r="C102">
        <v>99</v>
      </c>
      <c r="U102">
        <v>99</v>
      </c>
      <c r="V102" s="60">
        <f>V101+(Report!$G$55-Report!$G$91+Report!$G$84)/12</f>
        <v>1580011.7301791639</v>
      </c>
      <c r="W102">
        <v>99</v>
      </c>
    </row>
    <row r="103" spans="3:23" x14ac:dyDescent="0.25">
      <c r="C103">
        <v>100</v>
      </c>
      <c r="U103">
        <v>100</v>
      </c>
      <c r="V103" s="60">
        <f>V102+(Report!$G$55-Report!$G$91+Report!$G$84)/12</f>
        <v>1597598.5845687471</v>
      </c>
      <c r="W103">
        <v>100</v>
      </c>
    </row>
    <row r="104" spans="3:23" x14ac:dyDescent="0.25">
      <c r="U104">
        <v>101</v>
      </c>
      <c r="V104" s="60">
        <f>V103+(Report!$G$55-Report!$G$91+Report!$G$84)/12</f>
        <v>1615185.4389583303</v>
      </c>
      <c r="W104">
        <v>101</v>
      </c>
    </row>
    <row r="105" spans="3:23" x14ac:dyDescent="0.25">
      <c r="U105">
        <v>102</v>
      </c>
      <c r="V105" s="60">
        <f>V104+(Report!$G$55-Report!$G$91+Report!$G$84)/12</f>
        <v>1632772.2933479135</v>
      </c>
      <c r="W105">
        <v>102</v>
      </c>
    </row>
    <row r="106" spans="3:23" x14ac:dyDescent="0.25">
      <c r="U106">
        <v>103</v>
      </c>
      <c r="V106" s="60">
        <f>V105+(Report!$G$55-Report!$G$91+Report!$G$84)/12</f>
        <v>1650359.1477374968</v>
      </c>
      <c r="W106">
        <v>103</v>
      </c>
    </row>
    <row r="107" spans="3:23" x14ac:dyDescent="0.25">
      <c r="U107">
        <v>104</v>
      </c>
      <c r="V107" s="60">
        <f>V106+(Report!$G$55-Report!$G$91+Report!$G$84)/12</f>
        <v>1667946.00212708</v>
      </c>
      <c r="W107">
        <v>104</v>
      </c>
    </row>
    <row r="108" spans="3:23" x14ac:dyDescent="0.25">
      <c r="U108">
        <v>105</v>
      </c>
      <c r="V108" s="60">
        <f>V107+(Report!$G$55-Report!$G$91+Report!$G$84)/12</f>
        <v>1685532.8565166632</v>
      </c>
      <c r="W108">
        <v>105</v>
      </c>
    </row>
    <row r="109" spans="3:23" x14ac:dyDescent="0.25">
      <c r="U109">
        <v>106</v>
      </c>
      <c r="V109" s="60">
        <f>V108+(Report!$G$55-Report!$G$91+Report!$G$84)/12</f>
        <v>1703119.7109062464</v>
      </c>
      <c r="W109">
        <v>106</v>
      </c>
    </row>
    <row r="110" spans="3:23" x14ac:dyDescent="0.25">
      <c r="U110">
        <v>107</v>
      </c>
      <c r="V110" s="60">
        <f>V109+(Report!$G$55-Report!$G$91+Report!$G$84)/12</f>
        <v>1720706.5652958297</v>
      </c>
      <c r="W110">
        <v>107</v>
      </c>
    </row>
    <row r="111" spans="3:23" x14ac:dyDescent="0.25">
      <c r="U111">
        <v>108</v>
      </c>
      <c r="V111" s="60">
        <f>V110+(Report!$G$55-Report!$G$91+Report!$G$84)/12</f>
        <v>1738293.4196854129</v>
      </c>
      <c r="W111">
        <v>108</v>
      </c>
    </row>
    <row r="112" spans="3:23" x14ac:dyDescent="0.25">
      <c r="U112">
        <v>109</v>
      </c>
      <c r="V112" s="60">
        <f>V111+(Report!$G$55-Report!$G$91+Report!$G$84)/12</f>
        <v>1755880.2740749961</v>
      </c>
      <c r="W112">
        <v>109</v>
      </c>
    </row>
    <row r="113" spans="21:23" x14ac:dyDescent="0.25">
      <c r="U113">
        <v>110</v>
      </c>
      <c r="V113" s="60">
        <f>V112+(Report!$G$55-Report!$G$91+Report!$G$84)/12</f>
        <v>1773467.1284645793</v>
      </c>
      <c r="W113">
        <v>110</v>
      </c>
    </row>
    <row r="114" spans="21:23" x14ac:dyDescent="0.25">
      <c r="U114">
        <v>111</v>
      </c>
      <c r="V114" s="60">
        <f>V113+(Report!$G$55-Report!$G$91+Report!$G$84)/12</f>
        <v>1791053.9828541626</v>
      </c>
      <c r="W114">
        <v>111</v>
      </c>
    </row>
    <row r="115" spans="21:23" x14ac:dyDescent="0.25">
      <c r="U115">
        <v>112</v>
      </c>
      <c r="V115" s="60">
        <f>V114+(Report!$G$55-Report!$G$91+Report!$G$84)/12</f>
        <v>1808640.8372437458</v>
      </c>
      <c r="W115">
        <v>112</v>
      </c>
    </row>
    <row r="116" spans="21:23" x14ac:dyDescent="0.25">
      <c r="U116">
        <v>113</v>
      </c>
      <c r="V116" s="60">
        <f>V115+(Report!$G$55-Report!$G$91+Report!$G$84)/12</f>
        <v>1826227.691633329</v>
      </c>
      <c r="W116">
        <v>113</v>
      </c>
    </row>
    <row r="117" spans="21:23" x14ac:dyDescent="0.25">
      <c r="U117">
        <v>114</v>
      </c>
      <c r="V117" s="60">
        <f>V116+(Report!$G$55-Report!$G$91+Report!$G$84)/12</f>
        <v>1843814.5460229123</v>
      </c>
      <c r="W117">
        <v>114</v>
      </c>
    </row>
    <row r="118" spans="21:23" x14ac:dyDescent="0.25">
      <c r="U118">
        <v>115</v>
      </c>
      <c r="V118" s="60">
        <f>V117+(Report!$G$55-Report!$G$91+Report!$G$84)/12</f>
        <v>1861401.4004124955</v>
      </c>
      <c r="W118">
        <v>115</v>
      </c>
    </row>
    <row r="119" spans="21:23" x14ac:dyDescent="0.25">
      <c r="U119">
        <v>116</v>
      </c>
      <c r="V119" s="60">
        <f>V118+(Report!$G$55-Report!$G$91+Report!$G$84)/12</f>
        <v>1878988.2548020787</v>
      </c>
      <c r="W119">
        <v>116</v>
      </c>
    </row>
    <row r="120" spans="21:23" x14ac:dyDescent="0.25">
      <c r="U120">
        <v>117</v>
      </c>
      <c r="V120" s="60">
        <f>V119+(Report!$G$55-Report!$G$91+Report!$G$84)/12</f>
        <v>1896575.1091916619</v>
      </c>
      <c r="W120">
        <v>117</v>
      </c>
    </row>
    <row r="121" spans="21:23" x14ac:dyDescent="0.25">
      <c r="U121">
        <v>118</v>
      </c>
      <c r="V121" s="60">
        <f>V120+(Report!$G$55-Report!$G$91+Report!$G$84)/12</f>
        <v>1914161.9635812452</v>
      </c>
      <c r="W121">
        <v>118</v>
      </c>
    </row>
    <row r="122" spans="21:23" x14ac:dyDescent="0.25">
      <c r="U122">
        <v>119</v>
      </c>
      <c r="V122" s="60">
        <f>V121+(Report!$G$55-Report!$G$91+Report!$G$84)/12</f>
        <v>1931748.8179708284</v>
      </c>
      <c r="W122">
        <v>119</v>
      </c>
    </row>
    <row r="123" spans="21:23" x14ac:dyDescent="0.25">
      <c r="U123">
        <v>120</v>
      </c>
      <c r="V123" s="60">
        <f>V122+(Report!$G$55-Report!$G$91+Report!$G$84)/12</f>
        <v>1949335.6723604116</v>
      </c>
      <c r="W123">
        <v>120</v>
      </c>
    </row>
    <row r="124" spans="21:23" x14ac:dyDescent="0.25">
      <c r="U124">
        <v>121</v>
      </c>
      <c r="V124" s="60">
        <f>V123+(Report!$G$55-Report!$G$91+Report!$G$84)/12</f>
        <v>1966922.5267499948</v>
      </c>
      <c r="W124">
        <v>121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15CF1F89-4A53-43EF-93C8-BD7E7E4C436F}">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EFCEC05C-7FED-4E98-9869-19DE2809E8D3}">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Report</vt:lpstr>
      <vt:lpstr>Dati</vt:lpstr>
      <vt:lpstr>Report!Area_stampa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José Antonio</dc:creator>
  <cp:lastModifiedBy>José Antonio</cp:lastModifiedBy>
  <cp:lastPrinted>2018-06-02T17:51:14Z</cp:lastPrinted>
  <dcterms:created xsi:type="dcterms:W3CDTF">2018-05-18T03:11:50Z</dcterms:created>
  <dcterms:modified xsi:type="dcterms:W3CDTF">2018-08-14T08:57:27Z</dcterms:modified>
</cp:coreProperties>
</file>